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/>
  <mc:AlternateContent xmlns:mc="http://schemas.openxmlformats.org/markup-compatibility/2006">
    <mc:Choice Requires="x15">
      <x15ac:absPath xmlns:x15ac="http://schemas.microsoft.com/office/spreadsheetml/2010/11/ac" url="\\192.168.0.20\مناقصات\"/>
    </mc:Choice>
  </mc:AlternateContent>
  <bookViews>
    <workbookView xWindow="0" yWindow="0" windowWidth="28800" windowHeight="12300" tabRatio="736"/>
  </bookViews>
  <sheets>
    <sheet name="Projects" sheetId="78" r:id="rId1"/>
    <sheet name="Finished" sheetId="53" state="hidden" r:id="rId2"/>
  </sheets>
  <definedNames>
    <definedName name="_xlnm.Print_Area" localSheetId="0">Projects!$B$1:$W$35</definedName>
    <definedName name="_xlnm.Print_Titles" localSheetId="0">Projects!$1:$1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3" i="78" l="1"/>
  <c r="W4" i="78"/>
  <c r="A1" i="78"/>
  <c r="W100" i="53" l="1"/>
  <c r="AH98" i="53"/>
  <c r="U99" i="53"/>
  <c r="O98" i="53"/>
  <c r="AO101" i="53" l="1"/>
  <c r="AO100" i="53"/>
  <c r="Q92" i="53"/>
  <c r="J81" i="53"/>
  <c r="AH99" i="53" l="1"/>
  <c r="AH96" i="53"/>
  <c r="AH97" i="53"/>
  <c r="AF94" i="53"/>
  <c r="Q93" i="53"/>
  <c r="Q81" i="53"/>
  <c r="Q87" i="53" l="1"/>
  <c r="Q91" i="53"/>
  <c r="Q85" i="53"/>
  <c r="Q86" i="53"/>
  <c r="Q88" i="53"/>
  <c r="Q89" i="53"/>
  <c r="Q90" i="53"/>
  <c r="Q84" i="53"/>
  <c r="J91" i="53"/>
  <c r="K91" i="53" s="1"/>
  <c r="I87" i="53" l="1"/>
  <c r="Q68" i="53" l="1"/>
  <c r="Q69" i="53"/>
  <c r="Q70" i="53"/>
  <c r="Q71" i="53"/>
  <c r="Q72" i="53"/>
  <c r="Q73" i="53"/>
  <c r="Q74" i="53"/>
  <c r="Q75" i="53"/>
  <c r="Q76" i="53"/>
  <c r="Q77" i="53"/>
  <c r="Q78" i="53"/>
  <c r="Q79" i="53"/>
  <c r="Q80" i="53"/>
  <c r="Q82" i="53"/>
  <c r="Q83" i="53"/>
  <c r="J85" i="53" l="1"/>
  <c r="J83" i="53" l="1"/>
  <c r="J80" i="53"/>
  <c r="J79" i="53"/>
  <c r="J78" i="53"/>
  <c r="J73" i="53"/>
  <c r="J76" i="53"/>
  <c r="J72" i="53" l="1"/>
  <c r="Q64" i="53"/>
  <c r="Q65" i="53"/>
  <c r="Q66" i="53"/>
  <c r="Q67" i="53"/>
  <c r="I66" i="53"/>
  <c r="J66" i="53" s="1"/>
  <c r="J65" i="53"/>
  <c r="J62" i="53" l="1"/>
  <c r="J61" i="53" l="1"/>
  <c r="J57" i="53" l="1"/>
  <c r="J52" i="53" l="1"/>
  <c r="J51" i="53"/>
  <c r="J49" i="53"/>
  <c r="J48" i="53"/>
  <c r="J47" i="53" l="1"/>
  <c r="J46" i="53"/>
  <c r="J45" i="53"/>
  <c r="J43" i="53" l="1"/>
  <c r="J42" i="53"/>
  <c r="J41" i="53"/>
  <c r="E40" i="53"/>
  <c r="J36" i="53"/>
  <c r="J34" i="53"/>
  <c r="J31" i="53"/>
  <c r="I29" i="53"/>
  <c r="J28" i="53"/>
  <c r="J27" i="53" l="1"/>
  <c r="I26" i="53"/>
  <c r="J26" i="53" s="1"/>
  <c r="J19" i="53" l="1"/>
  <c r="J16" i="53" l="1"/>
  <c r="J15" i="53"/>
  <c r="J14" i="53" l="1"/>
  <c r="J13" i="53"/>
  <c r="J17" i="53" l="1"/>
  <c r="J11" i="53"/>
  <c r="J10" i="53"/>
  <c r="J5" i="53"/>
  <c r="J9" i="53"/>
  <c r="J8" i="53"/>
  <c r="J4" i="53" l="1"/>
  <c r="J6" i="53"/>
</calcChain>
</file>

<file path=xl/comments1.xml><?xml version="1.0" encoding="utf-8"?>
<comments xmlns="http://schemas.openxmlformats.org/spreadsheetml/2006/main">
  <authors>
    <author>Dehnavi</author>
  </authors>
  <commentList>
    <comment ref="N73" authorId="0" shapeId="0">
      <text>
        <r>
          <rPr>
            <b/>
            <sz val="9"/>
            <color indexed="81"/>
            <rFont val="Tahoma"/>
            <family val="2"/>
          </rPr>
          <t>Dehnavi:</t>
        </r>
        <r>
          <rPr>
            <sz val="9"/>
            <color indexed="81"/>
            <rFont val="Tahoma"/>
            <family val="2"/>
          </rPr>
          <t xml:space="preserve">
تعیین تکلیف وضعیت پیش پرداخت،  و60 روز از تاریخ واریز پیش پرداخت</t>
        </r>
      </text>
    </comment>
    <comment ref="N74" authorId="0" shapeId="0">
      <text>
        <r>
          <rPr>
            <b/>
            <sz val="9"/>
            <color indexed="81"/>
            <rFont val="Tahoma"/>
            <family val="2"/>
          </rPr>
          <t>Dehnavi:</t>
        </r>
        <r>
          <rPr>
            <sz val="9"/>
            <color indexed="81"/>
            <rFont val="Tahoma"/>
            <family val="2"/>
          </rPr>
          <t xml:space="preserve">
تعیین تکلیف وضعیت پیش پرداخت،  و60 روز از تاریخ واریز پیش پرداخت</t>
        </r>
      </text>
    </comment>
    <comment ref="N75" authorId="0" shapeId="0">
      <text>
        <r>
          <rPr>
            <b/>
            <sz val="9"/>
            <color indexed="81"/>
            <rFont val="Tahoma"/>
            <family val="2"/>
          </rPr>
          <t>Dehnavi:</t>
        </r>
        <r>
          <rPr>
            <sz val="9"/>
            <color indexed="81"/>
            <rFont val="Tahoma"/>
            <family val="2"/>
          </rPr>
          <t xml:space="preserve">
تعیین تکلیف وضعیت پیش پرداخت،  و60 روز از تاریخ واریز پیش پرداخت</t>
        </r>
      </text>
    </comment>
    <comment ref="AE101" authorId="0" shapeId="0">
      <text>
        <r>
          <rPr>
            <b/>
            <sz val="9"/>
            <color indexed="81"/>
            <rFont val="Tahoma"/>
            <family val="2"/>
          </rPr>
          <t>تحویل نمونه: 90 روز
الباقی 210 روز</t>
        </r>
      </text>
    </comment>
  </commentList>
</comments>
</file>

<file path=xl/connections.xml><?xml version="1.0" encoding="utf-8"?>
<connections xmlns="http://schemas.openxmlformats.org/spreadsheetml/2006/main">
  <connection id="1" keepAlive="1" name="Query - ProjectName" description="Connection to the 'ProjectName' query in the workbook." type="5" refreshedVersion="6" background="1" saveData="1">
    <dbPr connection="Provider=Microsoft.Mashup.OleDb.1;Data Source=$Workbook$;Location=ProjectName;Extended Properties=&quot;&quot;" command="SELECT * FROM [ProjectName]"/>
  </connection>
</connections>
</file>

<file path=xl/sharedStrings.xml><?xml version="1.0" encoding="utf-8"?>
<sst xmlns="http://schemas.openxmlformats.org/spreadsheetml/2006/main" count="977" uniqueCount="497">
  <si>
    <t>فولاد سیرجان</t>
  </si>
  <si>
    <t>بازرگانی مس</t>
  </si>
  <si>
    <t>شوت ورودی درام ثانویه</t>
  </si>
  <si>
    <t>AP9901-1284</t>
  </si>
  <si>
    <t>99/12/26</t>
  </si>
  <si>
    <t>هوزینگ و پایه جدا کننده مغناطیسی</t>
  </si>
  <si>
    <t>ندارد</t>
  </si>
  <si>
    <t>1400/03/06</t>
  </si>
  <si>
    <t>نام کارفرما</t>
  </si>
  <si>
    <t>موضوع قرارداد</t>
  </si>
  <si>
    <t xml:space="preserve">ابلاغ داخلی به واحدها </t>
  </si>
  <si>
    <t>میزان پیش پرداخت</t>
  </si>
  <si>
    <t>طول مدت پیمان</t>
  </si>
  <si>
    <t xml:space="preserve">تاریخ اتمام اولیه قرارداد </t>
  </si>
  <si>
    <t>5 ماه</t>
  </si>
  <si>
    <t>6 ماه</t>
  </si>
  <si>
    <t>1400/06/16</t>
  </si>
  <si>
    <t xml:space="preserve">4ماه </t>
  </si>
  <si>
    <t xml:space="preserve">سنگ احیا </t>
  </si>
  <si>
    <t>2 ماه</t>
  </si>
  <si>
    <t>1400/03/05</t>
  </si>
  <si>
    <t>شماره قرارداد</t>
  </si>
  <si>
    <t>PO.ME.DE.L715</t>
  </si>
  <si>
    <t>شوت خروجی درام دوقلو</t>
  </si>
  <si>
    <t>1400/03/17</t>
  </si>
  <si>
    <t>1400/03/24</t>
  </si>
  <si>
    <t>اسلاری باکس</t>
  </si>
  <si>
    <t>1400/03/31</t>
  </si>
  <si>
    <t>AP0001-1443</t>
  </si>
  <si>
    <t>AP0001-1444</t>
  </si>
  <si>
    <t>1400/04/13</t>
  </si>
  <si>
    <t>1400/04/02</t>
  </si>
  <si>
    <t>1400/04/08</t>
  </si>
  <si>
    <t>AP0001-1454</t>
  </si>
  <si>
    <t>AP0001-1457</t>
  </si>
  <si>
    <t>1400/04/07</t>
  </si>
  <si>
    <t>AP0001-1464</t>
  </si>
  <si>
    <t>شیر چاقوئی 6 اینچ پنوماتیک</t>
  </si>
  <si>
    <t>20 روز</t>
  </si>
  <si>
    <t>تسویه هنگام تحویل</t>
  </si>
  <si>
    <t>تیکنر</t>
  </si>
  <si>
    <t>سکتور گیت</t>
  </si>
  <si>
    <t>شوت ورودی درام دوقلو</t>
  </si>
  <si>
    <t>شیر 12 اینچ</t>
  </si>
  <si>
    <t>لندر بای پس مخزن اسکونجر</t>
  </si>
  <si>
    <t>همزن رافر</t>
  </si>
  <si>
    <t>1399/07/30</t>
  </si>
  <si>
    <t>1399/11/01</t>
  </si>
  <si>
    <t xml:space="preserve"> تاریخ امضا قرارداد</t>
  </si>
  <si>
    <t>شماره  قرارداد</t>
  </si>
  <si>
    <t>AP9901-1320</t>
  </si>
  <si>
    <t xml:space="preserve">مقدار(کیلو/تعداد) </t>
  </si>
  <si>
    <t>45 روز</t>
  </si>
  <si>
    <t>1399/10/02</t>
  </si>
  <si>
    <t>1400/03/23</t>
  </si>
  <si>
    <t xml:space="preserve">5 ماه </t>
  </si>
  <si>
    <t>اصلاح نوار نقاله ناحیه انباشت</t>
  </si>
  <si>
    <t>رک و فیکسچر</t>
  </si>
  <si>
    <t>جداکننده آب از هوا</t>
  </si>
  <si>
    <t>روتاری ولو فیلتر دیسکی</t>
  </si>
  <si>
    <t>1400/04/12</t>
  </si>
  <si>
    <t>1400/04/14</t>
  </si>
  <si>
    <t>AP0001-1467</t>
  </si>
  <si>
    <t>1400/04/17</t>
  </si>
  <si>
    <t>SI00067-00</t>
  </si>
  <si>
    <t xml:space="preserve"> 1400/04/08</t>
  </si>
  <si>
    <t xml:space="preserve"> 1400/04/07</t>
  </si>
  <si>
    <t>1400/05/13</t>
  </si>
  <si>
    <t>؟</t>
  </si>
  <si>
    <t>PO.ME.DE.L252</t>
  </si>
  <si>
    <t>1400/04/21</t>
  </si>
  <si>
    <t>1400/04/22</t>
  </si>
  <si>
    <t>1400/04/29</t>
  </si>
  <si>
    <t>کد پروژه</t>
  </si>
  <si>
    <t>تاریخ دریافت پیش پرداخت</t>
  </si>
  <si>
    <t>سمپلر</t>
  </si>
  <si>
    <t>نازل دوش درام اولیه</t>
  </si>
  <si>
    <t>شوت جدید فید کننده بالمیل اولیه</t>
  </si>
  <si>
    <t>15 آیتم</t>
  </si>
  <si>
    <t>شیر گیربکسی "18</t>
  </si>
  <si>
    <t>AP0001-1458</t>
  </si>
  <si>
    <t>AP0001-1472</t>
  </si>
  <si>
    <t>1400/05/02</t>
  </si>
  <si>
    <t>شیر چاقوئی گیربکسی "14</t>
  </si>
  <si>
    <t>شفت یک سر و دو سر فلنج</t>
  </si>
  <si>
    <t>تامین لرزه گیر فیلترپرس</t>
  </si>
  <si>
    <t>1400/05/12</t>
  </si>
  <si>
    <t>AP0001-1482</t>
  </si>
  <si>
    <t>AP0001-1476</t>
  </si>
  <si>
    <t>1400/05/11</t>
  </si>
  <si>
    <t>AP0001-1471</t>
  </si>
  <si>
    <t>AP0001-1505</t>
  </si>
  <si>
    <t>75 روز</t>
  </si>
  <si>
    <t>AP0001-1485</t>
  </si>
  <si>
    <t>1400/05/06</t>
  </si>
  <si>
    <t>1400/04/23</t>
  </si>
  <si>
    <t>1400/05/20</t>
  </si>
  <si>
    <t>AP0001-1461</t>
  </si>
  <si>
    <t>AP0001-1435</t>
  </si>
  <si>
    <t>AP0001-1455</t>
  </si>
  <si>
    <t>AP0001-1434</t>
  </si>
  <si>
    <t>?</t>
  </si>
  <si>
    <t xml:space="preserve">شرکت خدمات بازرگانی معادن و فلزات غیرآهنی </t>
  </si>
  <si>
    <t>شیرهای تیغه‌ای</t>
  </si>
  <si>
    <t>3 ماه</t>
  </si>
  <si>
    <t>میکسر و مخزن</t>
  </si>
  <si>
    <t>1400/06/15</t>
  </si>
  <si>
    <t>شوت خروجی</t>
  </si>
  <si>
    <t>شرکت فولاد سیرجان ایرانیان</t>
  </si>
  <si>
    <t xml:space="preserve">ردیف </t>
  </si>
  <si>
    <t>مبلغ قرارداد</t>
  </si>
  <si>
    <t>1400/06/23</t>
  </si>
  <si>
    <t>1400-16620</t>
  </si>
  <si>
    <t>02/06/1400</t>
  </si>
  <si>
    <t>1400/06/02</t>
  </si>
  <si>
    <t>1400/06/11</t>
  </si>
  <si>
    <t>1400/06/04</t>
  </si>
  <si>
    <t>1400/08/04</t>
  </si>
  <si>
    <t>مجموع شیرهای احیا سپاهان 
شیر چاقویی 4 اینچ دستی تعداد 5 عدد
 شیر چاقویی 6 اینچ پنوماتیک تعداد 3 عدد، شیر چاقویی 8 اینچ پنوماتیک تعداد 3 عدد
 شیر چاقویی10 اینچ پنوماتیک تعداد 3 عدد</t>
  </si>
  <si>
    <t>AP0001-1459</t>
  </si>
  <si>
    <t xml:space="preserve"> تاریخ آخرین آپدیت :</t>
  </si>
  <si>
    <t>13/06/1400</t>
  </si>
  <si>
    <t>پروانه پمپ عمودی</t>
  </si>
  <si>
    <t>1400/07/10</t>
  </si>
  <si>
    <t>1400/07/17</t>
  </si>
  <si>
    <t>1400/07/18</t>
  </si>
  <si>
    <t>TN-00-710</t>
  </si>
  <si>
    <t>70% به ازای ضمانت نامه بانکی، مهندس زاده نوری گفتن پیش پرداخت نگیریم</t>
  </si>
  <si>
    <t>75 روز کاری</t>
  </si>
  <si>
    <t>شیرآلات 1471</t>
  </si>
  <si>
    <t>فلنج آداپتور</t>
  </si>
  <si>
    <t>4480000000 بوده بعلت کسر مطالبات قبلی کارفرما 2831300000 واریز شده است.</t>
  </si>
  <si>
    <t>شیرآلات
شیر "6 - پنوماتیک PN16 -تعداد 4 عدد
شیر "10 - پنوماتیک PN16 -تعداد 1 عدد
شیر "10 - گیربکسی PN16 -تعداد 1 عدد
شیر "14 - گیربکسی PN16 -تعداد 3 عدد</t>
  </si>
  <si>
    <t>1400/07/26</t>
  </si>
  <si>
    <t>PN16 شیر چاقویی دستی "6 *20
(ردیف1 شیر رزوه ای را خود کارفرما کنسل کردن)</t>
  </si>
  <si>
    <t>1400/08/06</t>
  </si>
  <si>
    <t>شیرآلات 1557 احیا سپاهان 
شیر "6 -  دستی PN10 -تعداد 30 عدد
شیر "4  - دستی PN10 -تعداد 22 عدد
شیر " 8 -  دستی  PN16 -تعداد 5 عدد
شیر " 10 - گیربکسی PN16 -تعداد 5 عدد</t>
  </si>
  <si>
    <t>1400/08/05</t>
  </si>
  <si>
    <t xml:space="preserve">هوزینگ فیلتر دیسکی </t>
  </si>
  <si>
    <t>AP00GA-1557</t>
  </si>
  <si>
    <t>AP00GA-1566</t>
  </si>
  <si>
    <t>90 روز</t>
  </si>
  <si>
    <t>1400/10/05</t>
  </si>
  <si>
    <t>1400/09/15</t>
  </si>
  <si>
    <t>1400/10/15</t>
  </si>
  <si>
    <t>شیر "12</t>
  </si>
  <si>
    <t>مادکوش</t>
  </si>
  <si>
    <t>AP00GA-1652</t>
  </si>
  <si>
    <t>1400/08/25</t>
  </si>
  <si>
    <t>1400/09/02</t>
  </si>
  <si>
    <t>1400/09/01</t>
  </si>
  <si>
    <t>شوت ورودی بلت فیلتر</t>
  </si>
  <si>
    <t>1400-22794-1</t>
  </si>
  <si>
    <t>در حال اقدام</t>
  </si>
  <si>
    <t>صبانور</t>
  </si>
  <si>
    <t>1400/09/04</t>
  </si>
  <si>
    <t>شیرآلات
شیرچاقویی دستی "6 تعداد 6 عدد
شیرچاقویی دستی "12 تعداد 4 عدد 
pn10</t>
  </si>
  <si>
    <t>شیرآلات (108 عدد)</t>
  </si>
  <si>
    <t>1 عدد شیر چاقوئی 6 اینچ</t>
  </si>
  <si>
    <t>1400/09/14</t>
  </si>
  <si>
    <t>AP00GA-1664</t>
  </si>
  <si>
    <t>1400/12/01</t>
  </si>
  <si>
    <t>1400/09/20</t>
  </si>
  <si>
    <t>1400/09/25</t>
  </si>
  <si>
    <t>رک و فیکسچر تیکنر 30 متری</t>
  </si>
  <si>
    <t>1400/09/28</t>
  </si>
  <si>
    <t>AP00GA-1690</t>
  </si>
  <si>
    <t>AP00GA-1645
AP00GA-1646</t>
  </si>
  <si>
    <t>جدا کننده آب از هوا</t>
  </si>
  <si>
    <t>1400/10/04</t>
  </si>
  <si>
    <t>AP00GA-1666</t>
  </si>
  <si>
    <t>مخزن پنوماتیک کانوایر</t>
  </si>
  <si>
    <t>1400/10/06</t>
  </si>
  <si>
    <t>1400/09/30</t>
  </si>
  <si>
    <t>1400/10/12</t>
  </si>
  <si>
    <t>AP00GA-1674</t>
  </si>
  <si>
    <t>1400/10/13</t>
  </si>
  <si>
    <t>تاریخ اتمام اولیه قرارداد</t>
  </si>
  <si>
    <t>AP00GA-1675</t>
  </si>
  <si>
    <t>شیرآلات 1675 احیا سپاهان
دستی "4 - 15 عدد - PN10
دستی "6- 16 عدد -PN10
دستی"8- 5 عدد - PN10
پنوماتیک "10- 3 عدد -PN16
دستی "12 - 2 عدد - PN10</t>
  </si>
  <si>
    <t>1400/11/02</t>
  </si>
  <si>
    <t>ظرف نمونه گیر</t>
  </si>
  <si>
    <t>1400/10/19</t>
  </si>
  <si>
    <t>AP00GA-1740</t>
  </si>
  <si>
    <t>مخازن تا تاریخ 1400/10/10
میکسر تا تاریخ 1400/11/10</t>
  </si>
  <si>
    <t xml:space="preserve"> سرمایه گذاری</t>
  </si>
  <si>
    <t xml:space="preserve">مقدار
(کیلو/تعداد) </t>
  </si>
  <si>
    <t>2 ماه نمونه</t>
  </si>
  <si>
    <t>1400/12/25</t>
  </si>
  <si>
    <t>شیر چاقوئی "6</t>
  </si>
  <si>
    <t>1400/11/06</t>
  </si>
  <si>
    <t>شیر "4</t>
  </si>
  <si>
    <t>1401/01/16</t>
  </si>
  <si>
    <t>AP00GA-1772</t>
  </si>
  <si>
    <t>60 روز کاری</t>
  </si>
  <si>
    <t>آقای میر اسماعیلی</t>
  </si>
  <si>
    <t>1400/12/17</t>
  </si>
  <si>
    <t>1400/12/21</t>
  </si>
  <si>
    <t>شیرآلات 1750
شیر "3 دستی- 5 عدد
شیر "6 دستی-20 عدد
شیر "5 گیربکسی-2 عدد</t>
  </si>
  <si>
    <t>شیرآلات "10</t>
  </si>
  <si>
    <t>فیدپلیت</t>
  </si>
  <si>
    <t>1400/12/23</t>
  </si>
  <si>
    <t>سلول‌های فلوتاسیون</t>
  </si>
  <si>
    <t>کانی فرآوران زمان</t>
  </si>
  <si>
    <t>شرکت مس</t>
  </si>
  <si>
    <t>90 روز کاری</t>
  </si>
  <si>
    <t>60 روز</t>
  </si>
  <si>
    <t>شیر چاقوئی 
شیر "2 دستی- 8 عدد</t>
  </si>
  <si>
    <t>AP00GA-1750</t>
  </si>
  <si>
    <t>1401/02/21</t>
  </si>
  <si>
    <t>-</t>
  </si>
  <si>
    <t>شاسی و پایه‌های نوار نقاله</t>
  </si>
  <si>
    <t>8 پارت 6 متری</t>
  </si>
  <si>
    <t>1401/01/23</t>
  </si>
  <si>
    <t>AP01GA-1813</t>
  </si>
  <si>
    <t>1 ماه</t>
  </si>
  <si>
    <t>شیرچاقوئی 4 اینچ-پنوماتیک</t>
  </si>
  <si>
    <t>افراسنگ میبد</t>
  </si>
  <si>
    <t>1401/01/27</t>
  </si>
  <si>
    <t>AP01GA-1818</t>
  </si>
  <si>
    <t>1401/01/28</t>
  </si>
  <si>
    <t>تسویه کامل</t>
  </si>
  <si>
    <t>1400/1418</t>
  </si>
  <si>
    <t>1401/01/15</t>
  </si>
  <si>
    <t>1400/12/27</t>
  </si>
  <si>
    <t>1400-37940-1</t>
  </si>
  <si>
    <t>1401/12/21</t>
  </si>
  <si>
    <t>شیر چاقوئی 10 اینچ - پنوماتیک
شیر چاقوئی 10 اینچ - دستی</t>
  </si>
  <si>
    <t>1401/02/11</t>
  </si>
  <si>
    <t>AP01GA-1837</t>
  </si>
  <si>
    <t>شیر چاقوئی 8 اینچ-پنوماتیک</t>
  </si>
  <si>
    <t>AP01GA-1836</t>
  </si>
  <si>
    <t>نوار نقاله</t>
  </si>
  <si>
    <t>پارس سارایه</t>
  </si>
  <si>
    <t>1401/03/18</t>
  </si>
  <si>
    <t>401-CON948-02</t>
  </si>
  <si>
    <t>تیلور ولو
"6 - 2 عدد
"12- 4 عدد</t>
  </si>
  <si>
    <t>ذوب آهن پاسارگاد</t>
  </si>
  <si>
    <t>1401/03/24</t>
  </si>
  <si>
    <t>401/309</t>
  </si>
  <si>
    <t>80 روز</t>
  </si>
  <si>
    <t>فیدباکس</t>
  </si>
  <si>
    <t>1401/03/26</t>
  </si>
  <si>
    <t>AP01GA-1846</t>
  </si>
  <si>
    <t>اورهال</t>
  </si>
  <si>
    <t>1401/03/29</t>
  </si>
  <si>
    <t>آخرین تاریخ تمدید</t>
  </si>
  <si>
    <t>ضمانت نامه بانکی</t>
  </si>
  <si>
    <t>سفته</t>
  </si>
  <si>
    <t>شیر چاقوئی 6 اینچ-دستی</t>
  </si>
  <si>
    <t>1401/04/28</t>
  </si>
  <si>
    <t>AP01GA-1957</t>
  </si>
  <si>
    <t>مخازن</t>
  </si>
  <si>
    <t>AP01GA-1903</t>
  </si>
  <si>
    <t>1401/04/30</t>
  </si>
  <si>
    <t>1401/05/01</t>
  </si>
  <si>
    <t>شیر چاقوئی 10 اینچ-گیربکسی</t>
  </si>
  <si>
    <t>AP01GA-1971</t>
  </si>
  <si>
    <t>1401/05/02</t>
  </si>
  <si>
    <t>تیلور ولو
"4-10 عدد
"6-12 عدد
"3-14 عدد
"2-18 عدد</t>
  </si>
  <si>
    <t>1401/05/05</t>
  </si>
  <si>
    <t>AP01GA-1986</t>
  </si>
  <si>
    <t>1401/05/06</t>
  </si>
  <si>
    <t>کلمپ سکتور فیلتر دیسکی</t>
  </si>
  <si>
    <t>1401/05/12</t>
  </si>
  <si>
    <t>AP01GA-1993</t>
  </si>
  <si>
    <t>1401/05/18</t>
  </si>
  <si>
    <t>نهال صنعت پاسارگاد</t>
  </si>
  <si>
    <t>1401/05/13</t>
  </si>
  <si>
    <t>AP01GA-2005</t>
  </si>
  <si>
    <t>اسلاید گیت ولو "18</t>
  </si>
  <si>
    <t>1401/05/22</t>
  </si>
  <si>
    <t>1401/06/05</t>
  </si>
  <si>
    <t>AP01GA-2036</t>
  </si>
  <si>
    <t>1401/06/06</t>
  </si>
  <si>
    <t>شیر چاقوئی 6 اینچ دستی</t>
  </si>
  <si>
    <t>اصلاح فیلترپلیت</t>
  </si>
  <si>
    <t>1401/07/02</t>
  </si>
  <si>
    <t>1401/07/03</t>
  </si>
  <si>
    <t>شیر 12 اینچ گیربکسی</t>
  </si>
  <si>
    <t>تاریخ تحویل</t>
  </si>
  <si>
    <t xml:space="preserve">نوار نقاله 20 </t>
  </si>
  <si>
    <t>1401/07/12</t>
  </si>
  <si>
    <t>1401/07/09</t>
  </si>
  <si>
    <t>1401/08/08</t>
  </si>
  <si>
    <t>120 روز کاری</t>
  </si>
  <si>
    <t>شیر چاقوئی 24 اینچ هیدرولیکی</t>
  </si>
  <si>
    <t>فیدر ورودی HPGR 120</t>
  </si>
  <si>
    <t>1401/08/18</t>
  </si>
  <si>
    <t>OK-1401-4509</t>
  </si>
  <si>
    <t>1401/07/25</t>
  </si>
  <si>
    <t>شیر توزیع کننده</t>
  </si>
  <si>
    <t>1401/09/05</t>
  </si>
  <si>
    <t>100 روز</t>
  </si>
  <si>
    <t xml:space="preserve">تیلور ولو
"18 </t>
  </si>
  <si>
    <t>تیلور ولو
"14</t>
  </si>
  <si>
    <t>تیلور ولو
"12</t>
  </si>
  <si>
    <t>تیلور ولو
"10</t>
  </si>
  <si>
    <t>تیلور ولو
"8</t>
  </si>
  <si>
    <t xml:space="preserve">تیلور ولو
"4 </t>
  </si>
  <si>
    <t>OK</t>
  </si>
  <si>
    <t>NO</t>
  </si>
  <si>
    <t>همزن کاندیشن</t>
  </si>
  <si>
    <t>1401/10/04</t>
  </si>
  <si>
    <t>ضمانت</t>
  </si>
  <si>
    <t>1401/09/22</t>
  </si>
  <si>
    <t>1401/10/18</t>
  </si>
  <si>
    <t>شیر چاقوئی دستی 2.5 اینچ</t>
  </si>
  <si>
    <t>نیپک</t>
  </si>
  <si>
    <t>4000153/12</t>
  </si>
  <si>
    <t>شیر دروازه‌ای</t>
  </si>
  <si>
    <t>1401/12/06</t>
  </si>
  <si>
    <t>1401/12/09</t>
  </si>
  <si>
    <t>1401/12/04</t>
  </si>
  <si>
    <t>افزایش طول کانوایر</t>
  </si>
  <si>
    <t>SI01380</t>
  </si>
  <si>
    <t>ATC</t>
  </si>
  <si>
    <t>تامین، ساخت و نصب سیلوهای فلزی ذخیره آهک (100 و 400 متر مکعبی)</t>
  </si>
  <si>
    <t>تامین، ساخت و نصب سیلوهای فلزی ذخیره آهک (200 و 800 متر مکعبی)</t>
  </si>
  <si>
    <t>1402/02/30</t>
  </si>
  <si>
    <t xml:space="preserve">Slide Gate </t>
  </si>
  <si>
    <t>1401-28652</t>
  </si>
  <si>
    <t>1402/03/01</t>
  </si>
  <si>
    <t>تیلور ولو
"4 - 1 عدد
6" -1 عدد</t>
  </si>
  <si>
    <t>15 روز</t>
  </si>
  <si>
    <t>آویژه صنعت طوس</t>
  </si>
  <si>
    <t>شیر چاقوئی دستی "10 (150#)</t>
  </si>
  <si>
    <t>1402/03/10</t>
  </si>
  <si>
    <t>AP02CM-2284</t>
  </si>
  <si>
    <t>1402/03/07</t>
  </si>
  <si>
    <t>آقای احمدی
09131930878</t>
  </si>
  <si>
    <t>آقای آکج
09196076392</t>
  </si>
  <si>
    <t>آقای امیری
09136178454</t>
  </si>
  <si>
    <t>نفرات کلیدی</t>
  </si>
  <si>
    <t>1402/03/06</t>
  </si>
  <si>
    <t>سلول‌های فلوتاسیون پروژه میانه
Rougher-8.4-2
1St &amp; 2nd Cleaner-2.8-2
3rd &amp; 4th Cleaner-1.4-1
5th &amp; 6th &amp; 7th Cleaner-0.7-1</t>
  </si>
  <si>
    <t>انحراف معیار</t>
  </si>
  <si>
    <t>1402/03/28</t>
  </si>
  <si>
    <t>1402-1642-1</t>
  </si>
  <si>
    <t>1402/03/29</t>
  </si>
  <si>
    <t>1402/03/13</t>
  </si>
  <si>
    <t>صورت وضعیت 1</t>
  </si>
  <si>
    <t>صورت وضعیت 2</t>
  </si>
  <si>
    <t>صورت وضعیت 3</t>
  </si>
  <si>
    <t>صورت وضعیت 4</t>
  </si>
  <si>
    <t>شرح قرارداد</t>
  </si>
  <si>
    <t>Total Plan</t>
  </si>
  <si>
    <t>Total Actual</t>
  </si>
  <si>
    <t>Procurement Plan</t>
  </si>
  <si>
    <t>Procurement Actual</t>
  </si>
  <si>
    <t>Construction Plan</t>
  </si>
  <si>
    <t>Construction Actual</t>
  </si>
  <si>
    <t>Comm Plan</t>
  </si>
  <si>
    <t>Comm Actual</t>
  </si>
  <si>
    <t>نوع</t>
  </si>
  <si>
    <t>پروژه</t>
  </si>
  <si>
    <t>استعلام</t>
  </si>
  <si>
    <t>شوت تلسکوپی</t>
  </si>
  <si>
    <t>1402/04/26</t>
  </si>
  <si>
    <t>طول مدت پیمان
(روز)</t>
  </si>
  <si>
    <t>مبلغ قرارداد (ریال)</t>
  </si>
  <si>
    <t>میزان پیش پرداخت  (ریال)</t>
  </si>
  <si>
    <t>شیر چاقوئی 16 اینچ هیدرولیکی</t>
  </si>
  <si>
    <t>1402/05/15</t>
  </si>
  <si>
    <t>1402/05/14</t>
  </si>
  <si>
    <t>1402/05/16</t>
  </si>
  <si>
    <t>1402/05/23</t>
  </si>
  <si>
    <t>14020521/M/13935</t>
  </si>
  <si>
    <t>نعمت‌الهی</t>
  </si>
  <si>
    <t>14020418/M/13940</t>
  </si>
  <si>
    <t>1402/05/31</t>
  </si>
  <si>
    <t>لوله واسط همزن کلینر</t>
  </si>
  <si>
    <t>1402/06/29</t>
  </si>
  <si>
    <t>1402/06/20</t>
  </si>
  <si>
    <t>خانم میراحمدی</t>
  </si>
  <si>
    <t>شیر چاقویی پنوماتیک 16 اینچ-1 عدد</t>
  </si>
  <si>
    <t>شیر چاقویی هیدرولیک 18 اینچ-1 عدد
شیر چاقویی پنوماتیک 12 اینچ-3 عدد
شیر چاقویی پنوماتیک 10 اینچ-3 عدد
شیر چاقویی پنوماتیک 4 اینچ-2 عدد
شیر چاقویی پنوماتیک 14 اینچ-6 عدد</t>
  </si>
  <si>
    <t>اسلیو شیر تیغه‌ای 10 اینچ-20 عدد
اسلیو شیر تیغه‌ای 16 اینچ-8 عدد
اسلیو شیر تیغه‌ای 12 اینچ-15 عدد
اسلیو شیر تیغه‌ای 14 اینچ-8 عدد
اسلیو شیر تیغه‌ای 18 اینچ-8 عدد
اسلیو شیر تیغه‌ای 4 اینچ-10 عدد
اسلیو شیر تیغه‌ای 6 اینچ-8 عدد</t>
  </si>
  <si>
    <t>سرمه فیروزان</t>
  </si>
  <si>
    <t>نمونه شیر 4 اینچ</t>
  </si>
  <si>
    <t>1402/08/06</t>
  </si>
  <si>
    <t>AP02GA-2572</t>
  </si>
  <si>
    <t>1402/08/03</t>
  </si>
  <si>
    <t>تحویل فوری</t>
  </si>
  <si>
    <t>میراسماعیلی</t>
  </si>
  <si>
    <t>شیر چاقوئی "12 (#150)</t>
  </si>
  <si>
    <t>1402/08/14</t>
  </si>
  <si>
    <t>سنگان</t>
  </si>
  <si>
    <t>ارسال شد. (تایید توسط شرکت سرمه فیروزان و ارسال فاکتور)</t>
  </si>
  <si>
    <t>Slide Gate</t>
  </si>
  <si>
    <t>ارسال شد.</t>
  </si>
  <si>
    <t>مجوز حمل صادر شده، اما آقای فاضلفرد با انبار صحبت کردن گفتن هزینه ارسال رو نمیدن</t>
  </si>
  <si>
    <t>ارسال شده.</t>
  </si>
  <si>
    <t>"18: مانده</t>
  </si>
  <si>
    <t>NaOH</t>
  </si>
  <si>
    <t>SI02206</t>
  </si>
  <si>
    <t>سامپ</t>
  </si>
  <si>
    <t>AP02GA-2718</t>
  </si>
  <si>
    <t>تایید به صورت شفاهی</t>
  </si>
  <si>
    <t>Latest Status</t>
  </si>
  <si>
    <t>صورت وضعیت 5</t>
  </si>
  <si>
    <t>نامه تایید 7 بار دریافت شده، هماهنگی ارسال انجام شود</t>
  </si>
  <si>
    <t>عدد</t>
  </si>
  <si>
    <t>NA</t>
  </si>
  <si>
    <t>مجموعه شیرهای چاقوئی</t>
  </si>
  <si>
    <t>سنگان-میر اسماعیلی</t>
  </si>
  <si>
    <t>تکمیل شده، پیگیری دریافت فرم ورود کالا به انبار نهایی و مجوز حمل
آنالیزهاردوکس برای تمام شیرها انجام شده</t>
  </si>
  <si>
    <t>پیگیری دریافت جواب آنالیز از فرشته, Asal to send to inanlou 20230302</t>
  </si>
  <si>
    <t>The lab test report was sent to Inanlu on 20240201, Inanlou to sent the documents to Asal on 20240205,  to client inspector to receive the delivery consen,</t>
  </si>
  <si>
    <t xml:space="preserve">Delivered on 20240206, Elika has sent the invoice 20240207  </t>
  </si>
  <si>
    <t>Delivered, invoice sent by elika</t>
  </si>
  <si>
    <t>Completed</t>
  </si>
  <si>
    <r>
      <t xml:space="preserve">پکیج آبگیری کنسانتره
</t>
    </r>
    <r>
      <rPr>
        <sz val="12"/>
        <rFont val="Calibri"/>
        <family val="2"/>
      </rPr>
      <t>Concentrate thickener and floculant Package</t>
    </r>
    <r>
      <rPr>
        <sz val="12"/>
        <rFont val="B Nazanin"/>
        <charset val="178"/>
      </rPr>
      <t xml:space="preserve"> </t>
    </r>
  </si>
  <si>
    <t>6 ماه شمسی از زمان واریز پیش پرداخت</t>
  </si>
  <si>
    <t>1402/11/14</t>
  </si>
  <si>
    <t>C53-01-32</t>
  </si>
  <si>
    <t>کانی مس</t>
  </si>
  <si>
    <t>منوریل 2</t>
  </si>
  <si>
    <t>1402/11/15</t>
  </si>
  <si>
    <t>نوسازی خطوط لوله فلزی هوای فشرده</t>
  </si>
  <si>
    <t>منوریل 1</t>
  </si>
  <si>
    <t>موضوع  قرارداد</t>
  </si>
  <si>
    <t>Engineering Actual</t>
  </si>
  <si>
    <t>Manufacturing Actual</t>
  </si>
  <si>
    <t>Erection Actual</t>
  </si>
  <si>
    <t xml:space="preserve"> تاریخ شروع قرارداد</t>
  </si>
  <si>
    <t>محل تحویل/اجرا</t>
  </si>
  <si>
    <t>مبلغ تمام شده (ریال)</t>
  </si>
  <si>
    <t>AP02GA-2815</t>
  </si>
  <si>
    <t>کارخانه</t>
  </si>
  <si>
    <t>ساخت رک و فیکسچر</t>
  </si>
  <si>
    <t>سنگ احیا سپاهان</t>
  </si>
  <si>
    <t>1402/12/21</t>
  </si>
  <si>
    <t>NOT</t>
  </si>
  <si>
    <t>1402/02/19</t>
  </si>
  <si>
    <t>مجتمع مس سرچشمه</t>
  </si>
  <si>
    <t>مجتمع کنسانتره و گندله سازی سیرجان</t>
  </si>
  <si>
    <t>کارخانه آهک خاتون آباد</t>
  </si>
  <si>
    <t>12 ماه شمسی از تاریخ ابلاغ کتبی</t>
  </si>
  <si>
    <t>229-1</t>
  </si>
  <si>
    <t>شارژ انبار</t>
  </si>
  <si>
    <t>1402/11/07</t>
  </si>
  <si>
    <t>1401/11/12</t>
  </si>
  <si>
    <t>شیرچاقوئی 16 اینچ هیدرولیکی-5 عدد</t>
  </si>
  <si>
    <t>1403/03/01</t>
  </si>
  <si>
    <t>14020114/M/17039/</t>
  </si>
  <si>
    <t>8 ماه شمسی</t>
  </si>
  <si>
    <t>Bin Activator</t>
  </si>
  <si>
    <t>1403/03/21</t>
  </si>
  <si>
    <t>تیلور ولو</t>
  </si>
  <si>
    <t>فولاد ابزار راستین</t>
  </si>
  <si>
    <t>همزن</t>
  </si>
  <si>
    <t>1403/03/26</t>
  </si>
  <si>
    <t>شیر چاقوئی 3 اینچ-5 عدد
شیر چاقوئی 4 اینچ-8 عدد
شیر چاقوئی 8 اینچ-2 عدد</t>
  </si>
  <si>
    <t>پلیت شیفتر فیلتر پرس</t>
  </si>
  <si>
    <t>راهبر فرآیند آریا</t>
  </si>
  <si>
    <t>شرکت بازرگانی مس</t>
  </si>
  <si>
    <t>دمپر پروانه‌اي با اكچويتور برقي</t>
  </si>
  <si>
    <t>سایه بان</t>
  </si>
  <si>
    <t>سایت</t>
  </si>
  <si>
    <t>1403/04/17</t>
  </si>
  <si>
    <t>اورهال رولیک</t>
  </si>
  <si>
    <t>آریا جنوب ایرانیان</t>
  </si>
  <si>
    <t>برنامه زمانبندی ندارد</t>
  </si>
  <si>
    <t>1403/02/25</t>
  </si>
  <si>
    <t xml:space="preserve">برنامه زمانبندی تایید نشده است </t>
  </si>
  <si>
    <t>4000153/44</t>
  </si>
  <si>
    <t>90 روز تقویمی</t>
  </si>
  <si>
    <t>برنامه زمانبندی تکمیلی ندارد</t>
  </si>
  <si>
    <t>No Data</t>
  </si>
  <si>
    <t>AP02CM-2793</t>
  </si>
  <si>
    <t>1403/02/30</t>
  </si>
  <si>
    <t>1403/04/22</t>
  </si>
  <si>
    <t>شیر چاقوئی هیدرولیکی 18 اینچ-2 عدد
شیر چاقوئی دستی 18 اینچ-2 عدد
شیر چاقوئی هیدرولیکی 12 اینچ-7 عدد
شیر چاقوئی پنوماتیکی 16 اینچ- 1 عدد
شیر چاقوئی پنوماتیکی 14 اینچ- 4 عدد</t>
  </si>
  <si>
    <t>شیرهای چاقوئی10 اینچ-25 عدد
شیرهای چاقوئی25 اینچ-40 عدد</t>
  </si>
  <si>
    <t>1403/03/22</t>
  </si>
  <si>
    <t>OK-1403-1098</t>
  </si>
  <si>
    <t>4 ماه پس از دریافت پیش پرداخت</t>
  </si>
  <si>
    <t>در قرارداد تاریخ تحویل نوشته شده</t>
  </si>
  <si>
    <t>1403/04/02</t>
  </si>
  <si>
    <t>1403/534/ص</t>
  </si>
  <si>
    <t>1403/04/06</t>
  </si>
  <si>
    <t>1403/04/20</t>
  </si>
  <si>
    <t>تیلور ولو
4 اینج-4 عدد
6 اینچ-2 عدد</t>
  </si>
  <si>
    <t>شیرهای چاقوئی</t>
  </si>
  <si>
    <t>سرمایه گذاری مس</t>
  </si>
  <si>
    <t>Bul Bunker</t>
  </si>
  <si>
    <t>در حال نهایی سازی برنامه زمانبندی</t>
  </si>
  <si>
    <t>تیلور ولو "8 - 2 عدد</t>
  </si>
  <si>
    <t>1403/05/16</t>
  </si>
  <si>
    <t>A03-FK-P-ME-0102</t>
  </si>
  <si>
    <t>1403/04/30</t>
  </si>
  <si>
    <t xml:space="preserve">گزارش پروژه‌ها </t>
  </si>
  <si>
    <t>کالسکه</t>
  </si>
  <si>
    <t>هلد</t>
  </si>
  <si>
    <t>A03-FK-P-ME-0111</t>
  </si>
  <si>
    <t>1403/05/29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</si>
</sst>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(* #,##0.00_);_(* \(#,##0.00\);_(* &quot;-&quot;??_);_(@_)"/>
    <numFmt numFmtId="164" formatCode="_ * #,##0.00_-_ر_ي_ا_ل_ ;_ * #,##0.00\-_ر_ي_ا_ل_ ;_ * &quot;-&quot;??_-_ر_ي_ا_ل_ ;_ @_ "/>
    <numFmt numFmtId="165" formatCode="_ * #,##0_-_ر_ي_ا_ل_ ;_ * #,##0\-_ر_ي_ا_ل_ ;_ * &quot;-&quot;??_-_ر_ي_ا_ل_ ;_ @_ "/>
    <numFmt numFmtId="166" formatCode="_-* #,##0_-;_-* #,##0\-;_-* &quot;-&quot;??_-;_-@_-"/>
    <numFmt numFmtId="167" formatCode="[$-960429]dd/mm/yyyy;@"/>
    <numFmt numFmtId="168" formatCode="[$-160429]dd/mm/yyyy;@"/>
    <numFmt numFmtId="169" formatCode="_-* #,##0.00_-;_-* #,##0.00\-;_-* &quot;-&quot;??_-;_-@_-"/>
    <numFmt numFmtId="170" formatCode="0.0%"/>
  </numFmts>
  <fonts count="40">
    <font>
      <sz val="11"/>
      <color theme="1"/>
      <name val="Arial"/>
      <family val="2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u/>
      <sz val="11"/>
      <color theme="10"/>
      <name val="Arial"/>
      <family val="2"/>
      <scheme val="minor"/>
    </font>
    <font>
      <sz val="12"/>
      <color theme="1"/>
      <name val="B Nazanin"/>
      <charset val="178"/>
    </font>
    <font>
      <sz val="11"/>
      <color theme="1"/>
      <name val="Arial"/>
      <family val="2"/>
      <scheme val="minor"/>
    </font>
    <font>
      <b/>
      <sz val="14"/>
      <color theme="0"/>
      <name val="B Nazanin"/>
      <charset val="178"/>
    </font>
    <font>
      <sz val="14"/>
      <color theme="1"/>
      <name val="B Nazanin"/>
      <charset val="178"/>
    </font>
    <font>
      <sz val="14"/>
      <color theme="1"/>
      <name val="Arial"/>
      <family val="2"/>
      <scheme val="minor"/>
    </font>
    <font>
      <u/>
      <sz val="11"/>
      <color theme="10"/>
      <name val="Arial"/>
      <family val="2"/>
      <charset val="178"/>
      <scheme val="minor"/>
    </font>
    <font>
      <b/>
      <sz val="14"/>
      <color theme="1"/>
      <name val="Arial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6"/>
      <color theme="1"/>
      <name val="B Nazanin"/>
      <charset val="178"/>
    </font>
    <font>
      <sz val="16"/>
      <color rgb="FF000000"/>
      <name val="B Nazanin"/>
      <charset val="178"/>
    </font>
    <font>
      <b/>
      <sz val="12"/>
      <color theme="1"/>
      <name val="B Nazanin"/>
      <charset val="178"/>
    </font>
    <font>
      <sz val="12"/>
      <color rgb="FF000000"/>
      <name val="B Nazanin"/>
      <charset val="178"/>
    </font>
    <font>
      <sz val="12"/>
      <color theme="1"/>
      <name val="Calibri"/>
      <family val="2"/>
    </font>
    <font>
      <b/>
      <sz val="12"/>
      <color theme="0"/>
      <name val="Calibri"/>
      <family val="2"/>
    </font>
    <font>
      <sz val="12"/>
      <name val="Calibri"/>
      <family val="2"/>
    </font>
    <font>
      <b/>
      <sz val="12"/>
      <name val="B Nazanin"/>
      <charset val="178"/>
    </font>
    <font>
      <sz val="12"/>
      <color rgb="FF000000"/>
      <name val="Calibri"/>
      <family val="2"/>
    </font>
    <font>
      <sz val="12"/>
      <name val="B Nazanin"/>
      <charset val="178"/>
    </font>
    <font>
      <b/>
      <sz val="16"/>
      <color theme="1"/>
      <name val="Calibri"/>
      <family val="2"/>
    </font>
    <font>
      <sz val="16"/>
      <name val="Calibri"/>
      <family val="2"/>
    </font>
    <font>
      <b/>
      <sz val="12"/>
      <name val="Calibri"/>
      <family val="2"/>
    </font>
    <font>
      <sz val="16"/>
      <color theme="1"/>
      <name val="Calibri"/>
      <family val="2"/>
    </font>
    <font>
      <sz val="12"/>
      <color theme="1"/>
      <name val="Calibri"/>
      <family val="2"/>
    </font>
    <font>
      <sz val="12"/>
      <color theme="1"/>
      <name val="Calibri"/>
      <family val="2"/>
    </font>
    <font>
      <b/>
      <sz val="14"/>
      <name val="B Nazanin"/>
      <charset val="178"/>
    </font>
    <font>
      <b/>
      <sz val="14"/>
      <name val="Calibri"/>
      <family val="2"/>
    </font>
    <font>
      <sz val="12"/>
      <color theme="1"/>
      <name val="Calibri"/>
      <family val="2"/>
    </font>
    <font>
      <sz val="12"/>
      <color theme="1"/>
      <name val="Calibri"/>
      <family val="2"/>
    </font>
    <font>
      <sz val="12"/>
      <color theme="1"/>
      <name val="Calibri"/>
      <family val="2"/>
    </font>
    <font>
      <sz val="18"/>
      <color theme="1"/>
      <name val="B Nazanin"/>
      <charset val="178"/>
    </font>
    <font>
      <sz val="18"/>
      <name val="B Nazanin"/>
      <charset val="178"/>
    </font>
    <font>
      <sz val="12"/>
      <color rgb="FFFF0000"/>
      <name val="Calibri"/>
      <family val="2"/>
    </font>
    <font>
      <sz val="12"/>
      <color theme="1"/>
      <name val="Calibri"/>
    </font>
    <font>
      <b/>
      <sz val="20"/>
      <color theme="1"/>
      <name val="B Nazanin"/>
      <charset val="178"/>
    </font>
    <font>
      <sz val="12"/>
      <color theme="1"/>
      <name val="B Nazanin"/>
    </font>
  </fonts>
  <fills count="1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66FFCC"/>
        <bgColor indexed="64"/>
      </patternFill>
    </fill>
    <fill>
      <patternFill patternType="solid">
        <fgColor theme="8" tint="0.59999389629810485"/>
        <bgColor theme="4" tint="0.79998168889431442"/>
      </patternFill>
    </fill>
    <fill>
      <patternFill patternType="solid">
        <fgColor rgb="FF3F89CD"/>
        <bgColor theme="4" tint="0.79998168889431442"/>
      </patternFill>
    </fill>
    <fill>
      <patternFill patternType="solid">
        <fgColor rgb="FF3F89CD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39997558519241921"/>
        <bgColor theme="4" tint="0.79998168889431442"/>
      </patternFill>
    </fill>
    <fill>
      <patternFill patternType="solid">
        <fgColor rgb="FFFFCCFF"/>
        <bgColor theme="4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2">
    <xf numFmtId="0" fontId="0" fillId="0" borderId="0"/>
    <xf numFmtId="0" fontId="2" fillId="0" borderId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5" fillId="0" borderId="0"/>
    <xf numFmtId="0" fontId="3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</cellStyleXfs>
  <cellXfs count="309">
    <xf numFmtId="0" fontId="0" fillId="0" borderId="0" xfId="0"/>
    <xf numFmtId="0" fontId="6" fillId="2" borderId="3" xfId="0" applyFont="1" applyFill="1" applyBorder="1" applyAlignment="1">
      <alignment horizontal="center" vertical="center" wrapText="1" readingOrder="2"/>
    </xf>
    <xf numFmtId="0" fontId="8" fillId="0" borderId="0" xfId="0" applyFont="1"/>
    <xf numFmtId="0" fontId="10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 readingOrder="2"/>
    </xf>
    <xf numFmtId="3" fontId="7" fillId="0" borderId="0" xfId="0" applyNumberFormat="1" applyFont="1" applyAlignment="1">
      <alignment horizontal="center" vertical="center" wrapText="1" readingOrder="2"/>
    </xf>
    <xf numFmtId="168" fontId="7" fillId="0" borderId="0" xfId="0" applyNumberFormat="1" applyFont="1" applyAlignment="1">
      <alignment horizontal="center" vertical="center" wrapText="1" readingOrder="2"/>
    </xf>
    <xf numFmtId="167" fontId="7" fillId="2" borderId="0" xfId="0" applyNumberFormat="1" applyFont="1" applyFill="1" applyAlignment="1">
      <alignment horizontal="center" vertical="center" wrapText="1" readingOrder="2"/>
    </xf>
    <xf numFmtId="0" fontId="7" fillId="2" borderId="0" xfId="0" applyFont="1" applyFill="1" applyAlignment="1">
      <alignment horizontal="center" vertical="center" wrapText="1" readingOrder="2"/>
    </xf>
    <xf numFmtId="0" fontId="6" fillId="0" borderId="2" xfId="0" applyFont="1" applyBorder="1" applyAlignment="1">
      <alignment horizontal="center" vertical="center" wrapText="1" readingOrder="2"/>
    </xf>
    <xf numFmtId="3" fontId="6" fillId="0" borderId="2" xfId="0" applyNumberFormat="1" applyFont="1" applyBorder="1" applyAlignment="1">
      <alignment horizontal="center" vertical="center" wrapText="1" readingOrder="2"/>
    </xf>
    <xf numFmtId="168" fontId="6" fillId="0" borderId="2" xfId="0" applyNumberFormat="1" applyFont="1" applyBorder="1" applyAlignment="1">
      <alignment horizontal="center" vertical="center" wrapText="1" readingOrder="2"/>
    </xf>
    <xf numFmtId="0" fontId="4" fillId="0" borderId="1" xfId="0" applyFont="1" applyBorder="1" applyAlignment="1">
      <alignment horizontal="center" vertical="center" readingOrder="2"/>
    </xf>
    <xf numFmtId="0" fontId="4" fillId="0" borderId="1" xfId="0" applyFont="1" applyBorder="1" applyAlignment="1">
      <alignment horizontal="center" vertical="center" wrapText="1" readingOrder="2"/>
    </xf>
    <xf numFmtId="0" fontId="4" fillId="4" borderId="1" xfId="0" applyFont="1" applyFill="1" applyBorder="1" applyAlignment="1">
      <alignment horizontal="center" vertical="center" wrapText="1" readingOrder="2"/>
    </xf>
    <xf numFmtId="0" fontId="13" fillId="4" borderId="5" xfId="0" applyFont="1" applyFill="1" applyBorder="1" applyAlignment="1">
      <alignment horizontal="center" vertical="center" wrapText="1" readingOrder="2"/>
    </xf>
    <xf numFmtId="0" fontId="14" fillId="4" borderId="1" xfId="0" applyFont="1" applyFill="1" applyBorder="1" applyAlignment="1">
      <alignment horizontal="center" vertical="center" wrapText="1" readingOrder="2"/>
    </xf>
    <xf numFmtId="0" fontId="16" fillId="4" borderId="1" xfId="0" applyFont="1" applyFill="1" applyBorder="1" applyAlignment="1">
      <alignment horizontal="center" vertical="center" wrapText="1" readingOrder="2"/>
    </xf>
    <xf numFmtId="0" fontId="13" fillId="4" borderId="1" xfId="0" applyFont="1" applyFill="1" applyBorder="1" applyAlignment="1">
      <alignment horizontal="center" vertical="center" wrapText="1" readingOrder="2"/>
    </xf>
    <xf numFmtId="166" fontId="13" fillId="4" borderId="1" xfId="4" applyNumberFormat="1" applyFont="1" applyFill="1" applyBorder="1" applyAlignment="1">
      <alignment horizontal="center" vertical="center" wrapText="1" readingOrder="2"/>
    </xf>
    <xf numFmtId="165" fontId="13" fillId="4" borderId="1" xfId="4" applyNumberFormat="1" applyFont="1" applyFill="1" applyBorder="1" applyAlignment="1">
      <alignment horizontal="center" vertical="center" wrapText="1" readingOrder="2"/>
    </xf>
    <xf numFmtId="166" fontId="13" fillId="4" borderId="1" xfId="4" applyNumberFormat="1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readingOrder="2"/>
    </xf>
    <xf numFmtId="167" fontId="13" fillId="4" borderId="1" xfId="0" applyNumberFormat="1" applyFont="1" applyFill="1" applyBorder="1" applyAlignment="1">
      <alignment horizontal="center" vertical="center" wrapText="1" readingOrder="2"/>
    </xf>
    <xf numFmtId="0" fontId="17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 readingOrder="2"/>
    </xf>
    <xf numFmtId="0" fontId="17" fillId="0" borderId="0" xfId="0" applyFont="1" applyAlignment="1">
      <alignment horizontal="center" vertical="center" wrapText="1" readingOrder="2"/>
    </xf>
    <xf numFmtId="3" fontId="17" fillId="0" borderId="0" xfId="0" applyNumberFormat="1" applyFont="1" applyAlignment="1">
      <alignment horizontal="center" vertical="center" wrapText="1" readingOrder="2"/>
    </xf>
    <xf numFmtId="167" fontId="17" fillId="2" borderId="0" xfId="0" applyNumberFormat="1" applyFont="1" applyFill="1" applyAlignment="1">
      <alignment horizontal="center" vertical="center" wrapText="1" readingOrder="2"/>
    </xf>
    <xf numFmtId="0" fontId="17" fillId="2" borderId="0" xfId="0" applyFont="1" applyFill="1" applyAlignment="1">
      <alignment horizontal="center" vertical="center" wrapText="1" readingOrder="2"/>
    </xf>
    <xf numFmtId="0" fontId="18" fillId="2" borderId="0" xfId="0" applyFont="1" applyFill="1" applyAlignment="1">
      <alignment horizontal="center" vertical="center" wrapText="1" readingOrder="2"/>
    </xf>
    <xf numFmtId="0" fontId="17" fillId="6" borderId="0" xfId="0" applyFont="1" applyFill="1" applyAlignment="1">
      <alignment horizontal="center" vertical="center" wrapText="1" readingOrder="2"/>
    </xf>
    <xf numFmtId="0" fontId="17" fillId="0" borderId="5" xfId="0" applyFont="1" applyBorder="1" applyAlignment="1">
      <alignment horizontal="center" vertical="center" wrapText="1" readingOrder="2"/>
    </xf>
    <xf numFmtId="0" fontId="17" fillId="0" borderId="1" xfId="0" applyFont="1" applyBorder="1" applyAlignment="1">
      <alignment horizontal="center" vertical="center" wrapText="1" readingOrder="2"/>
    </xf>
    <xf numFmtId="166" fontId="17" fillId="0" borderId="1" xfId="4" applyNumberFormat="1" applyFont="1" applyFill="1" applyBorder="1" applyAlignment="1">
      <alignment horizontal="center" vertical="center" wrapText="1" readingOrder="2"/>
    </xf>
    <xf numFmtId="165" fontId="17" fillId="0" borderId="1" xfId="4" applyNumberFormat="1" applyFont="1" applyFill="1" applyBorder="1" applyAlignment="1">
      <alignment horizontal="center" vertical="center" wrapText="1" readingOrder="2"/>
    </xf>
    <xf numFmtId="167" fontId="17" fillId="0" borderId="1" xfId="0" applyNumberFormat="1" applyFont="1" applyBorder="1" applyAlignment="1">
      <alignment horizontal="center" vertical="center" wrapText="1" readingOrder="2"/>
    </xf>
    <xf numFmtId="3" fontId="16" fillId="0" borderId="1" xfId="0" applyNumberFormat="1" applyFont="1" applyBorder="1" applyAlignment="1">
      <alignment horizontal="center" vertical="center" wrapText="1" readingOrder="2"/>
    </xf>
    <xf numFmtId="3" fontId="17" fillId="0" borderId="1" xfId="4" applyNumberFormat="1" applyFont="1" applyFill="1" applyBorder="1" applyAlignment="1">
      <alignment horizontal="center" vertical="center" wrapText="1"/>
    </xf>
    <xf numFmtId="3" fontId="21" fillId="0" borderId="1" xfId="0" applyNumberFormat="1" applyFont="1" applyBorder="1" applyAlignment="1">
      <alignment horizontal="center" vertical="center" wrapText="1" readingOrder="2"/>
    </xf>
    <xf numFmtId="0" fontId="13" fillId="7" borderId="1" xfId="0" applyFont="1" applyFill="1" applyBorder="1" applyAlignment="1">
      <alignment horizontal="center" vertical="center" wrapText="1" readingOrder="2"/>
    </xf>
    <xf numFmtId="0" fontId="22" fillId="0" borderId="1" xfId="0" applyFont="1" applyBorder="1" applyAlignment="1">
      <alignment horizontal="center" vertical="center" wrapText="1" readingOrder="2"/>
    </xf>
    <xf numFmtId="0" fontId="19" fillId="0" borderId="1" xfId="0" applyFont="1" applyBorder="1" applyAlignment="1">
      <alignment horizontal="center" vertical="center" wrapText="1" readingOrder="2"/>
    </xf>
    <xf numFmtId="0" fontId="22" fillId="0" borderId="0" xfId="0" applyFont="1" applyAlignment="1">
      <alignment horizontal="center" vertical="center"/>
    </xf>
    <xf numFmtId="167" fontId="4" fillId="0" borderId="1" xfId="0" applyNumberFormat="1" applyFont="1" applyBorder="1" applyAlignment="1">
      <alignment horizontal="center" vertical="center" wrapText="1" readingOrder="2"/>
    </xf>
    <xf numFmtId="0" fontId="22" fillId="4" borderId="1" xfId="0" applyFont="1" applyFill="1" applyBorder="1" applyAlignment="1">
      <alignment horizontal="center" vertical="center" wrapText="1" readingOrder="2"/>
    </xf>
    <xf numFmtId="167" fontId="19" fillId="0" borderId="1" xfId="0" applyNumberFormat="1" applyFont="1" applyBorder="1" applyAlignment="1">
      <alignment horizontal="center" vertical="center" wrapText="1" readingOrder="2"/>
    </xf>
    <xf numFmtId="0" fontId="17" fillId="4" borderId="5" xfId="0" applyFont="1" applyFill="1" applyBorder="1" applyAlignment="1">
      <alignment horizontal="center" vertical="center" wrapText="1" readingOrder="2"/>
    </xf>
    <xf numFmtId="0" fontId="17" fillId="4" borderId="1" xfId="0" applyFont="1" applyFill="1" applyBorder="1" applyAlignment="1">
      <alignment horizontal="center" vertical="center" wrapText="1" readingOrder="2"/>
    </xf>
    <xf numFmtId="166" fontId="17" fillId="4" borderId="1" xfId="4" applyNumberFormat="1" applyFont="1" applyFill="1" applyBorder="1" applyAlignment="1">
      <alignment horizontal="center" vertical="center" wrapText="1" readingOrder="2"/>
    </xf>
    <xf numFmtId="165" fontId="17" fillId="4" borderId="1" xfId="4" applyNumberFormat="1" applyFont="1" applyFill="1" applyBorder="1" applyAlignment="1">
      <alignment horizontal="center" vertical="center" wrapText="1" readingOrder="2"/>
    </xf>
    <xf numFmtId="3" fontId="21" fillId="4" borderId="1" xfId="0" applyNumberFormat="1" applyFont="1" applyFill="1" applyBorder="1" applyAlignment="1">
      <alignment horizontal="center" vertical="center" wrapText="1" readingOrder="2"/>
    </xf>
    <xf numFmtId="0" fontId="21" fillId="4" borderId="1" xfId="0" applyFont="1" applyFill="1" applyBorder="1" applyAlignment="1">
      <alignment horizontal="center" vertical="center" wrapText="1" readingOrder="2"/>
    </xf>
    <xf numFmtId="0" fontId="4" fillId="4" borderId="1" xfId="0" applyFont="1" applyFill="1" applyBorder="1" applyAlignment="1">
      <alignment horizontal="center" vertical="center" readingOrder="2"/>
    </xf>
    <xf numFmtId="167" fontId="17" fillId="4" borderId="1" xfId="0" applyNumberFormat="1" applyFont="1" applyFill="1" applyBorder="1" applyAlignment="1">
      <alignment horizontal="center" vertical="center" wrapText="1" readingOrder="2"/>
    </xf>
    <xf numFmtId="0" fontId="21" fillId="0" borderId="1" xfId="0" applyFont="1" applyBorder="1" applyAlignment="1">
      <alignment horizontal="center" vertical="center" wrapText="1" readingOrder="2"/>
    </xf>
    <xf numFmtId="167" fontId="17" fillId="0" borderId="11" xfId="0" applyNumberFormat="1" applyFont="1" applyBorder="1" applyAlignment="1">
      <alignment horizontal="center" vertical="center" wrapText="1" readingOrder="2"/>
    </xf>
    <xf numFmtId="3" fontId="17" fillId="0" borderId="1" xfId="0" applyNumberFormat="1" applyFont="1" applyBorder="1" applyAlignment="1">
      <alignment horizontal="center" vertical="center" wrapText="1" readingOrder="2"/>
    </xf>
    <xf numFmtId="167" fontId="17" fillId="0" borderId="8" xfId="0" applyNumberFormat="1" applyFont="1" applyBorder="1" applyAlignment="1">
      <alignment horizontal="center" vertical="center" wrapText="1" readingOrder="1"/>
    </xf>
    <xf numFmtId="167" fontId="19" fillId="0" borderId="8" xfId="0" applyNumberFormat="1" applyFont="1" applyBorder="1" applyAlignment="1">
      <alignment horizontal="center" vertical="center" wrapText="1" readingOrder="1"/>
    </xf>
    <xf numFmtId="0" fontId="17" fillId="8" borderId="5" xfId="0" applyFont="1" applyFill="1" applyBorder="1" applyAlignment="1">
      <alignment horizontal="center" vertical="center" wrapText="1" readingOrder="2"/>
    </xf>
    <xf numFmtId="0" fontId="4" fillId="0" borderId="1" xfId="0" applyFont="1" applyBorder="1" applyAlignment="1">
      <alignment horizontal="center" vertical="center" wrapText="1"/>
    </xf>
    <xf numFmtId="165" fontId="17" fillId="0" borderId="1" xfId="0" applyNumberFormat="1" applyFont="1" applyBorder="1" applyAlignment="1">
      <alignment horizontal="center" vertical="center" wrapText="1" readingOrder="2"/>
    </xf>
    <xf numFmtId="9" fontId="17" fillId="0" borderId="1" xfId="0" applyNumberFormat="1" applyFont="1" applyBorder="1" applyAlignment="1">
      <alignment horizontal="center" vertical="center" wrapText="1" readingOrder="2"/>
    </xf>
    <xf numFmtId="0" fontId="23" fillId="0" borderId="0" xfId="0" applyFont="1" applyAlignment="1">
      <alignment horizontal="center" vertical="center" wrapText="1" readingOrder="2"/>
    </xf>
    <xf numFmtId="0" fontId="23" fillId="0" borderId="1" xfId="0" applyFont="1" applyBorder="1" applyAlignment="1">
      <alignment horizontal="center" vertical="center" wrapText="1" readingOrder="2"/>
    </xf>
    <xf numFmtId="165" fontId="19" fillId="0" borderId="1" xfId="0" applyNumberFormat="1" applyFont="1" applyBorder="1" applyAlignment="1">
      <alignment horizontal="center" vertical="center" wrapText="1" readingOrder="2"/>
    </xf>
    <xf numFmtId="0" fontId="16" fillId="0" borderId="1" xfId="0" applyFont="1" applyBorder="1" applyAlignment="1">
      <alignment horizontal="center" vertical="center" wrapText="1" readingOrder="2"/>
    </xf>
    <xf numFmtId="0" fontId="17" fillId="6" borderId="6" xfId="0" applyFont="1" applyFill="1" applyBorder="1" applyAlignment="1">
      <alignment horizontal="center" vertical="center" wrapText="1" readingOrder="2"/>
    </xf>
    <xf numFmtId="0" fontId="22" fillId="5" borderId="1" xfId="0" applyFont="1" applyFill="1" applyBorder="1" applyAlignment="1">
      <alignment horizontal="center" vertical="center" wrapText="1" readingOrder="2"/>
    </xf>
    <xf numFmtId="3" fontId="4" fillId="0" borderId="1" xfId="0" applyNumberFormat="1" applyFont="1" applyBorder="1" applyAlignment="1">
      <alignment horizontal="center" vertical="center" wrapText="1" readingOrder="2"/>
    </xf>
    <xf numFmtId="0" fontId="15" fillId="10" borderId="5" xfId="0" applyFont="1" applyFill="1" applyBorder="1" applyAlignment="1">
      <alignment horizontal="center" vertical="center" wrapText="1" readingOrder="2"/>
    </xf>
    <xf numFmtId="0" fontId="20" fillId="10" borderId="1" xfId="0" applyFont="1" applyFill="1" applyBorder="1" applyAlignment="1">
      <alignment horizontal="center" vertical="center" wrapText="1" readingOrder="2"/>
    </xf>
    <xf numFmtId="0" fontId="15" fillId="10" borderId="1" xfId="0" applyFont="1" applyFill="1" applyBorder="1" applyAlignment="1">
      <alignment horizontal="center" vertical="center" wrapText="1" readingOrder="2"/>
    </xf>
    <xf numFmtId="3" fontId="15" fillId="10" borderId="1" xfId="0" applyNumberFormat="1" applyFont="1" applyFill="1" applyBorder="1" applyAlignment="1">
      <alignment horizontal="center" vertical="center" wrapText="1" readingOrder="2"/>
    </xf>
    <xf numFmtId="0" fontId="17" fillId="11" borderId="0" xfId="0" applyFont="1" applyFill="1" applyAlignment="1">
      <alignment horizontal="center" vertical="center" wrapText="1" readingOrder="2"/>
    </xf>
    <xf numFmtId="0" fontId="22" fillId="0" borderId="1" xfId="0" applyFont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17" fillId="12" borderId="5" xfId="0" applyFont="1" applyFill="1" applyBorder="1" applyAlignment="1">
      <alignment horizontal="center" vertical="center" wrapText="1" readingOrder="2"/>
    </xf>
    <xf numFmtId="0" fontId="4" fillId="12" borderId="1" xfId="0" applyFont="1" applyFill="1" applyBorder="1" applyAlignment="1">
      <alignment horizontal="center" vertical="center" wrapText="1"/>
    </xf>
    <xf numFmtId="0" fontId="4" fillId="12" borderId="1" xfId="0" applyFont="1" applyFill="1" applyBorder="1" applyAlignment="1">
      <alignment horizontal="center" vertical="center" wrapText="1" readingOrder="2"/>
    </xf>
    <xf numFmtId="165" fontId="4" fillId="0" borderId="1" xfId="4" applyNumberFormat="1" applyFont="1" applyFill="1" applyBorder="1" applyAlignment="1">
      <alignment horizontal="center" vertical="center" wrapText="1" readingOrder="2"/>
    </xf>
    <xf numFmtId="166" fontId="4" fillId="0" borderId="1" xfId="4" applyNumberFormat="1" applyFont="1" applyFill="1" applyBorder="1" applyAlignment="1">
      <alignment horizontal="center" vertical="center" wrapText="1" readingOrder="2"/>
    </xf>
    <xf numFmtId="3" fontId="17" fillId="0" borderId="1" xfId="4" applyNumberFormat="1" applyFont="1" applyFill="1" applyBorder="1" applyAlignment="1">
      <alignment horizontal="center" vertical="center" wrapText="1" readingOrder="2"/>
    </xf>
    <xf numFmtId="0" fontId="17" fillId="0" borderId="7" xfId="0" applyFont="1" applyBorder="1" applyAlignment="1">
      <alignment horizontal="center" vertical="center" wrapText="1" readingOrder="2"/>
    </xf>
    <xf numFmtId="0" fontId="17" fillId="6" borderId="8" xfId="0" applyFont="1" applyFill="1" applyBorder="1" applyAlignment="1">
      <alignment horizontal="center" vertical="center" wrapText="1" readingOrder="2"/>
    </xf>
    <xf numFmtId="0" fontId="20" fillId="3" borderId="9" xfId="0" applyFont="1" applyFill="1" applyBorder="1" applyAlignment="1">
      <alignment horizontal="center" vertical="center" wrapText="1" readingOrder="2"/>
    </xf>
    <xf numFmtId="0" fontId="20" fillId="3" borderId="4" xfId="0" applyFont="1" applyFill="1" applyBorder="1" applyAlignment="1">
      <alignment horizontal="center" vertical="center" wrapText="1" readingOrder="2"/>
    </xf>
    <xf numFmtId="0" fontId="25" fillId="3" borderId="4" xfId="0" applyFont="1" applyFill="1" applyBorder="1" applyAlignment="1">
      <alignment horizontal="center" vertical="center" wrapText="1" readingOrder="2"/>
    </xf>
    <xf numFmtId="3" fontId="20" fillId="3" borderId="4" xfId="0" applyNumberFormat="1" applyFont="1" applyFill="1" applyBorder="1" applyAlignment="1">
      <alignment horizontal="center" vertical="center" wrapText="1" readingOrder="2"/>
    </xf>
    <xf numFmtId="0" fontId="25" fillId="9" borderId="4" xfId="0" applyFont="1" applyFill="1" applyBorder="1" applyAlignment="1">
      <alignment horizontal="center" vertical="center" wrapText="1" readingOrder="2"/>
    </xf>
    <xf numFmtId="0" fontId="25" fillId="9" borderId="15" xfId="0" applyFont="1" applyFill="1" applyBorder="1" applyAlignment="1">
      <alignment horizontal="center" vertical="center" wrapText="1" readingOrder="2"/>
    </xf>
    <xf numFmtId="0" fontId="26" fillId="0" borderId="1" xfId="0" applyFont="1" applyBorder="1" applyAlignment="1">
      <alignment horizontal="center" vertical="center" wrapText="1" readingOrder="2"/>
    </xf>
    <xf numFmtId="3" fontId="19" fillId="0" borderId="1" xfId="0" applyNumberFormat="1" applyFont="1" applyBorder="1" applyAlignment="1">
      <alignment horizontal="center" vertical="center" wrapText="1" readingOrder="2"/>
    </xf>
    <xf numFmtId="3" fontId="17" fillId="0" borderId="0" xfId="4" applyNumberFormat="1" applyFont="1" applyAlignment="1">
      <alignment horizontal="center" vertical="center" wrapText="1" readingOrder="2"/>
    </xf>
    <xf numFmtId="3" fontId="20" fillId="3" borderId="4" xfId="4" applyNumberFormat="1" applyFont="1" applyFill="1" applyBorder="1" applyAlignment="1">
      <alignment horizontal="center" vertical="center" wrapText="1" readingOrder="2"/>
    </xf>
    <xf numFmtId="3" fontId="21" fillId="0" borderId="1" xfId="4" applyNumberFormat="1" applyFont="1" applyBorder="1" applyAlignment="1">
      <alignment horizontal="center" vertical="center" wrapText="1" readingOrder="2"/>
    </xf>
    <xf numFmtId="3" fontId="17" fillId="0" borderId="1" xfId="4" applyNumberFormat="1" applyFont="1" applyBorder="1" applyAlignment="1">
      <alignment horizontal="center" vertical="center" wrapText="1" readingOrder="2"/>
    </xf>
    <xf numFmtId="3" fontId="19" fillId="0" borderId="1" xfId="4" applyNumberFormat="1" applyFont="1" applyBorder="1" applyAlignment="1">
      <alignment horizontal="center" vertical="center" wrapText="1" readingOrder="2"/>
    </xf>
    <xf numFmtId="0" fontId="17" fillId="6" borderId="1" xfId="0" applyFont="1" applyFill="1" applyBorder="1" applyAlignment="1">
      <alignment horizontal="center" vertical="center" wrapText="1" readingOrder="2"/>
    </xf>
    <xf numFmtId="165" fontId="4" fillId="0" borderId="1" xfId="4" applyNumberFormat="1" applyFont="1" applyBorder="1" applyAlignment="1">
      <alignment horizontal="center" vertical="center" wrapText="1" readingOrder="2"/>
    </xf>
    <xf numFmtId="165" fontId="17" fillId="0" borderId="1" xfId="4" applyNumberFormat="1" applyFont="1" applyBorder="1" applyAlignment="1">
      <alignment horizontal="center" vertical="center" wrapText="1" readingOrder="2"/>
    </xf>
    <xf numFmtId="167" fontId="4" fillId="0" borderId="1" xfId="0" applyNumberFormat="1" applyFont="1" applyBorder="1" applyAlignment="1">
      <alignment horizontal="right" vertical="center" wrapText="1" readingOrder="2"/>
    </xf>
    <xf numFmtId="3" fontId="19" fillId="0" borderId="1" xfId="4" applyNumberFormat="1" applyFont="1" applyFill="1" applyBorder="1" applyAlignment="1">
      <alignment horizontal="center" vertical="center" wrapText="1" readingOrder="2"/>
    </xf>
    <xf numFmtId="0" fontId="27" fillId="0" borderId="1" xfId="0" applyFont="1" applyBorder="1" applyAlignment="1">
      <alignment horizontal="center" vertical="center" wrapText="1" readingOrder="2"/>
    </xf>
    <xf numFmtId="0" fontId="17" fillId="0" borderId="1" xfId="0" applyFont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 readingOrder="2"/>
    </xf>
    <xf numFmtId="167" fontId="24" fillId="2" borderId="16" xfId="0" applyNumberFormat="1" applyFont="1" applyFill="1" applyBorder="1" applyAlignment="1">
      <alignment vertical="center" wrapText="1" readingOrder="2"/>
    </xf>
    <xf numFmtId="0" fontId="17" fillId="2" borderId="5" xfId="0" applyFont="1" applyFill="1" applyBorder="1" applyAlignment="1">
      <alignment horizontal="center" vertical="center" wrapText="1" readingOrder="2"/>
    </xf>
    <xf numFmtId="167" fontId="17" fillId="2" borderId="17" xfId="0" applyNumberFormat="1" applyFont="1" applyFill="1" applyBorder="1" applyAlignment="1">
      <alignment horizontal="center" vertical="center" wrapText="1" readingOrder="2"/>
    </xf>
    <xf numFmtId="0" fontId="17" fillId="2" borderId="17" xfId="0" applyFont="1" applyFill="1" applyBorder="1" applyAlignment="1">
      <alignment horizontal="center" vertical="center" wrapText="1" readingOrder="2"/>
    </xf>
    <xf numFmtId="167" fontId="7" fillId="2" borderId="1" xfId="0" applyNumberFormat="1" applyFont="1" applyFill="1" applyBorder="1" applyAlignment="1">
      <alignment horizontal="center" vertical="center" wrapText="1" readingOrder="2"/>
    </xf>
    <xf numFmtId="0" fontId="8" fillId="0" borderId="1" xfId="0" applyFont="1" applyBorder="1"/>
    <xf numFmtId="0" fontId="7" fillId="0" borderId="1" xfId="0" applyFont="1" applyBorder="1" applyAlignment="1">
      <alignment horizontal="center" vertical="center" wrapText="1" readingOrder="2"/>
    </xf>
    <xf numFmtId="3" fontId="7" fillId="0" borderId="1" xfId="0" applyNumberFormat="1" applyFont="1" applyBorder="1" applyAlignment="1">
      <alignment horizontal="center" vertical="center" wrapText="1" readingOrder="2"/>
    </xf>
    <xf numFmtId="168" fontId="7" fillId="0" borderId="1" xfId="0" applyNumberFormat="1" applyFont="1" applyBorder="1" applyAlignment="1">
      <alignment horizontal="center" vertical="center" wrapText="1" readingOrder="2"/>
    </xf>
    <xf numFmtId="167" fontId="4" fillId="4" borderId="1" xfId="0" applyNumberFormat="1" applyFont="1" applyFill="1" applyBorder="1" applyAlignment="1">
      <alignment horizontal="right" vertical="center" wrapText="1" readingOrder="2"/>
    </xf>
    <xf numFmtId="10" fontId="17" fillId="0" borderId="1" xfId="0" applyNumberFormat="1" applyFont="1" applyBorder="1" applyAlignment="1">
      <alignment horizontal="center" vertical="center" wrapText="1" readingOrder="2"/>
    </xf>
    <xf numFmtId="167" fontId="4" fillId="4" borderId="8" xfId="0" applyNumberFormat="1" applyFont="1" applyFill="1" applyBorder="1" applyAlignment="1">
      <alignment horizontal="right" vertical="center" wrapText="1" readingOrder="2"/>
    </xf>
    <xf numFmtId="167" fontId="4" fillId="4" borderId="8" xfId="0" applyNumberFormat="1" applyFont="1" applyFill="1" applyBorder="1" applyAlignment="1">
      <alignment horizontal="left" vertical="center" wrapText="1" readingOrder="2"/>
    </xf>
    <xf numFmtId="167" fontId="19" fillId="0" borderId="8" xfId="0" applyNumberFormat="1" applyFont="1" applyBorder="1" applyAlignment="1">
      <alignment horizontal="left" vertical="center" wrapText="1" readingOrder="1"/>
    </xf>
    <xf numFmtId="0" fontId="17" fillId="2" borderId="10" xfId="0" applyFont="1" applyFill="1" applyBorder="1" applyAlignment="1">
      <alignment horizontal="center" vertical="center" wrapText="1" readingOrder="2"/>
    </xf>
    <xf numFmtId="0" fontId="17" fillId="0" borderId="10" xfId="0" applyFont="1" applyBorder="1" applyAlignment="1">
      <alignment horizontal="center" vertical="center" wrapText="1" readingOrder="2"/>
    </xf>
    <xf numFmtId="3" fontId="20" fillId="3" borderId="1" xfId="4" applyNumberFormat="1" applyFont="1" applyFill="1" applyBorder="1" applyAlignment="1">
      <alignment horizontal="center" vertical="center" wrapText="1" readingOrder="2"/>
    </xf>
    <xf numFmtId="0" fontId="22" fillId="0" borderId="1" xfId="0" applyFont="1" applyFill="1" applyBorder="1" applyAlignment="1">
      <alignment horizontal="center" vertical="center" wrapText="1" readingOrder="2"/>
    </xf>
    <xf numFmtId="0" fontId="4" fillId="0" borderId="4" xfId="0" applyFont="1" applyBorder="1" applyAlignment="1">
      <alignment horizontal="center" vertical="center" wrapText="1" readingOrder="2"/>
    </xf>
    <xf numFmtId="0" fontId="22" fillId="0" borderId="4" xfId="0" applyFont="1" applyFill="1" applyBorder="1" applyAlignment="1">
      <alignment horizontal="center" vertical="center" wrapText="1" readingOrder="2"/>
    </xf>
    <xf numFmtId="9" fontId="17" fillId="0" borderId="4" xfId="0" applyNumberFormat="1" applyFont="1" applyBorder="1" applyAlignment="1">
      <alignment horizontal="center" vertical="center" wrapText="1" readingOrder="2"/>
    </xf>
    <xf numFmtId="3" fontId="17" fillId="0" borderId="4" xfId="4" applyNumberFormat="1" applyFont="1" applyFill="1" applyBorder="1" applyAlignment="1">
      <alignment horizontal="center" vertical="center" wrapText="1" readingOrder="2"/>
    </xf>
    <xf numFmtId="0" fontId="28" fillId="0" borderId="1" xfId="0" applyFont="1" applyBorder="1" applyAlignment="1">
      <alignment horizontal="center" vertical="center" wrapText="1" readingOrder="2"/>
    </xf>
    <xf numFmtId="3" fontId="28" fillId="0" borderId="1" xfId="4" applyNumberFormat="1" applyFont="1" applyFill="1" applyBorder="1" applyAlignment="1">
      <alignment horizontal="center" vertical="center" wrapText="1" readingOrder="2"/>
    </xf>
    <xf numFmtId="165" fontId="28" fillId="0" borderId="1" xfId="4" applyNumberFormat="1" applyFont="1" applyFill="1" applyBorder="1" applyAlignment="1">
      <alignment horizontal="center" vertical="center" wrapText="1" readingOrder="2"/>
    </xf>
    <xf numFmtId="0" fontId="29" fillId="14" borderId="1" xfId="0" applyFont="1" applyFill="1" applyBorder="1" applyAlignment="1">
      <alignment horizontal="center" vertical="center" wrapText="1" readingOrder="2"/>
    </xf>
    <xf numFmtId="0" fontId="30" fillId="13" borderId="1" xfId="0" applyFont="1" applyFill="1" applyBorder="1" applyAlignment="1">
      <alignment horizontal="center" vertical="center" wrapText="1" readingOrder="2"/>
    </xf>
    <xf numFmtId="10" fontId="19" fillId="0" borderId="1" xfId="0" applyNumberFormat="1" applyFont="1" applyBorder="1" applyAlignment="1">
      <alignment horizontal="center" vertical="center" wrapText="1" readingOrder="2"/>
    </xf>
    <xf numFmtId="9" fontId="19" fillId="0" borderId="1" xfId="0" applyNumberFormat="1" applyFont="1" applyBorder="1" applyAlignment="1">
      <alignment horizontal="center" vertical="center" wrapText="1" readingOrder="2"/>
    </xf>
    <xf numFmtId="170" fontId="19" fillId="0" borderId="1" xfId="0" applyNumberFormat="1" applyFont="1" applyBorder="1" applyAlignment="1">
      <alignment horizontal="center" vertical="center" wrapText="1" readingOrder="2"/>
    </xf>
    <xf numFmtId="0" fontId="31" fillId="0" borderId="1" xfId="0" applyFont="1" applyBorder="1" applyAlignment="1">
      <alignment horizontal="center" vertical="center" wrapText="1" readingOrder="2"/>
    </xf>
    <xf numFmtId="3" fontId="17" fillId="0" borderId="11" xfId="4" applyNumberFormat="1" applyFont="1" applyFill="1" applyBorder="1" applyAlignment="1">
      <alignment horizontal="center" vertical="center" wrapText="1" readingOrder="2"/>
    </xf>
    <xf numFmtId="0" fontId="4" fillId="0" borderId="4" xfId="0" applyFont="1" applyBorder="1" applyAlignment="1">
      <alignment horizontal="center" vertical="center" readingOrder="2"/>
    </xf>
    <xf numFmtId="0" fontId="17" fillId="0" borderId="4" xfId="0" applyFont="1" applyBorder="1" applyAlignment="1">
      <alignment horizontal="center" vertical="center" wrapText="1" readingOrder="2"/>
    </xf>
    <xf numFmtId="0" fontId="16" fillId="0" borderId="4" xfId="0" applyFont="1" applyBorder="1" applyAlignment="1">
      <alignment horizontal="center" vertical="center" wrapText="1" readingOrder="2"/>
    </xf>
    <xf numFmtId="9" fontId="31" fillId="0" borderId="1" xfId="0" applyNumberFormat="1" applyFont="1" applyBorder="1" applyAlignment="1">
      <alignment horizontal="center" vertical="center" wrapText="1" readingOrder="2"/>
    </xf>
    <xf numFmtId="10" fontId="17" fillId="0" borderId="1" xfId="0" applyNumberFormat="1" applyFont="1" applyFill="1" applyBorder="1" applyAlignment="1">
      <alignment horizontal="center" vertical="center" wrapText="1" readingOrder="2"/>
    </xf>
    <xf numFmtId="10" fontId="28" fillId="0" borderId="1" xfId="0" applyNumberFormat="1" applyFont="1" applyFill="1" applyBorder="1" applyAlignment="1">
      <alignment horizontal="center" vertical="center" wrapText="1" readingOrder="2"/>
    </xf>
    <xf numFmtId="170" fontId="19" fillId="0" borderId="1" xfId="0" applyNumberFormat="1" applyFont="1" applyFill="1" applyBorder="1" applyAlignment="1">
      <alignment horizontal="center" vertical="center" wrapText="1" readingOrder="2"/>
    </xf>
    <xf numFmtId="9" fontId="17" fillId="0" borderId="11" xfId="0" applyNumberFormat="1" applyFont="1" applyBorder="1" applyAlignment="1">
      <alignment horizontal="center" vertical="center" wrapText="1" readingOrder="2"/>
    </xf>
    <xf numFmtId="9" fontId="32" fillId="0" borderId="11" xfId="0" applyNumberFormat="1" applyFont="1" applyBorder="1" applyAlignment="1">
      <alignment horizontal="center" vertical="center" wrapText="1" readingOrder="2"/>
    </xf>
    <xf numFmtId="3" fontId="32" fillId="0" borderId="11" xfId="4" applyNumberFormat="1" applyFont="1" applyFill="1" applyBorder="1" applyAlignment="1">
      <alignment horizontal="center" vertical="center" wrapText="1" readingOrder="2"/>
    </xf>
    <xf numFmtId="0" fontId="32" fillId="0" borderId="1" xfId="0" applyFont="1" applyBorder="1" applyAlignment="1">
      <alignment horizontal="center" vertical="center" wrapText="1" readingOrder="2"/>
    </xf>
    <xf numFmtId="165" fontId="32" fillId="0" borderId="1" xfId="4" applyNumberFormat="1" applyFont="1" applyFill="1" applyBorder="1" applyAlignment="1">
      <alignment horizontal="center" vertical="center" wrapText="1" readingOrder="2"/>
    </xf>
    <xf numFmtId="3" fontId="32" fillId="0" borderId="1" xfId="4" applyNumberFormat="1" applyFont="1" applyFill="1" applyBorder="1" applyAlignment="1">
      <alignment horizontal="center" vertical="center" wrapText="1" readingOrder="2"/>
    </xf>
    <xf numFmtId="0" fontId="22" fillId="0" borderId="11" xfId="0" applyFont="1" applyFill="1" applyBorder="1" applyAlignment="1">
      <alignment horizontal="center" vertical="center" wrapText="1" readingOrder="2"/>
    </xf>
    <xf numFmtId="3" fontId="4" fillId="0" borderId="1" xfId="4" applyNumberFormat="1" applyFont="1" applyFill="1" applyBorder="1" applyAlignment="1">
      <alignment horizontal="center" vertical="center" wrapText="1" readingOrder="2"/>
    </xf>
    <xf numFmtId="0" fontId="16" fillId="0" borderId="11" xfId="0" applyFont="1" applyBorder="1" applyAlignment="1">
      <alignment horizontal="center" vertical="center" wrapText="1" readingOrder="2"/>
    </xf>
    <xf numFmtId="0" fontId="16" fillId="0" borderId="2" xfId="0" applyFont="1" applyBorder="1" applyAlignment="1">
      <alignment horizontal="center" vertical="center" wrapText="1" readingOrder="2"/>
    </xf>
    <xf numFmtId="0" fontId="17" fillId="0" borderId="11" xfId="0" applyFont="1" applyBorder="1" applyAlignment="1">
      <alignment horizontal="center" vertical="center" wrapText="1" readingOrder="2"/>
    </xf>
    <xf numFmtId="0" fontId="17" fillId="0" borderId="2" xfId="0" applyFont="1" applyBorder="1" applyAlignment="1">
      <alignment horizontal="center" vertical="center" wrapText="1" readingOrder="2"/>
    </xf>
    <xf numFmtId="0" fontId="4" fillId="0" borderId="11" xfId="0" applyFont="1" applyBorder="1" applyAlignment="1">
      <alignment horizontal="center" vertical="center" readingOrder="2"/>
    </xf>
    <xf numFmtId="0" fontId="4" fillId="0" borderId="2" xfId="0" applyFont="1" applyBorder="1" applyAlignment="1">
      <alignment horizontal="center" vertical="center" readingOrder="2"/>
    </xf>
    <xf numFmtId="165" fontId="17" fillId="0" borderId="11" xfId="4" applyNumberFormat="1" applyFont="1" applyFill="1" applyBorder="1" applyAlignment="1">
      <alignment horizontal="center" vertical="center" wrapText="1" readingOrder="2"/>
    </xf>
    <xf numFmtId="0" fontId="33" fillId="0" borderId="1" xfId="0" applyFont="1" applyBorder="1" applyAlignment="1">
      <alignment horizontal="center" vertical="center" wrapText="1" readingOrder="2"/>
    </xf>
    <xf numFmtId="9" fontId="33" fillId="0" borderId="1" xfId="0" applyNumberFormat="1" applyFont="1" applyBorder="1" applyAlignment="1">
      <alignment horizontal="center" vertical="center" wrapText="1" readingOrder="2"/>
    </xf>
    <xf numFmtId="3" fontId="33" fillId="0" borderId="1" xfId="4" applyNumberFormat="1" applyFont="1" applyFill="1" applyBorder="1" applyAlignment="1">
      <alignment horizontal="center" vertical="center" wrapText="1" readingOrder="2"/>
    </xf>
    <xf numFmtId="165" fontId="33" fillId="0" borderId="1" xfId="4" applyNumberFormat="1" applyFont="1" applyFill="1" applyBorder="1" applyAlignment="1">
      <alignment horizontal="center" vertical="center" wrapText="1" readingOrder="2"/>
    </xf>
    <xf numFmtId="167" fontId="33" fillId="0" borderId="1" xfId="0" applyNumberFormat="1" applyFont="1" applyBorder="1" applyAlignment="1">
      <alignment horizontal="center" vertical="center" wrapText="1" readingOrder="2"/>
    </xf>
    <xf numFmtId="9" fontId="33" fillId="0" borderId="11" xfId="0" applyNumberFormat="1" applyFont="1" applyBorder="1" applyAlignment="1">
      <alignment horizontal="center" vertical="center" wrapText="1" readingOrder="2"/>
    </xf>
    <xf numFmtId="3" fontId="33" fillId="0" borderId="11" xfId="4" applyNumberFormat="1" applyFont="1" applyFill="1" applyBorder="1" applyAlignment="1">
      <alignment horizontal="center" vertical="center" wrapText="1" readingOrder="2"/>
    </xf>
    <xf numFmtId="0" fontId="30" fillId="13" borderId="8" xfId="0" applyFont="1" applyFill="1" applyBorder="1" applyAlignment="1">
      <alignment horizontal="center" vertical="center" wrapText="1" readingOrder="2"/>
    </xf>
    <xf numFmtId="10" fontId="17" fillId="0" borderId="8" xfId="0" applyNumberFormat="1" applyFont="1" applyBorder="1" applyAlignment="1">
      <alignment horizontal="center" vertical="center" wrapText="1" readingOrder="2"/>
    </xf>
    <xf numFmtId="10" fontId="19" fillId="0" borderId="8" xfId="0" applyNumberFormat="1" applyFont="1" applyBorder="1" applyAlignment="1">
      <alignment horizontal="center" vertical="center" wrapText="1" readingOrder="2"/>
    </xf>
    <xf numFmtId="9" fontId="17" fillId="0" borderId="8" xfId="0" applyNumberFormat="1" applyFont="1" applyBorder="1" applyAlignment="1">
      <alignment horizontal="center" vertical="center" wrapText="1" readingOrder="2"/>
    </xf>
    <xf numFmtId="9" fontId="19" fillId="0" borderId="8" xfId="0" applyNumberFormat="1" applyFont="1" applyBorder="1" applyAlignment="1">
      <alignment horizontal="center" vertical="center" wrapText="1" readingOrder="2"/>
    </xf>
    <xf numFmtId="3" fontId="20" fillId="3" borderId="8" xfId="4" applyNumberFormat="1" applyFont="1" applyFill="1" applyBorder="1" applyAlignment="1">
      <alignment horizontal="center" vertical="center" wrapText="1" readingOrder="2"/>
    </xf>
    <xf numFmtId="3" fontId="17" fillId="0" borderId="8" xfId="4" applyNumberFormat="1" applyFont="1" applyBorder="1" applyAlignment="1">
      <alignment horizontal="center" vertical="center" wrapText="1" readingOrder="2"/>
    </xf>
    <xf numFmtId="3" fontId="21" fillId="0" borderId="8" xfId="4" applyNumberFormat="1" applyFont="1" applyBorder="1" applyAlignment="1">
      <alignment horizontal="center" vertical="center" wrapText="1" readingOrder="2"/>
    </xf>
    <xf numFmtId="3" fontId="19" fillId="0" borderId="8" xfId="4" applyNumberFormat="1" applyFont="1" applyBorder="1" applyAlignment="1">
      <alignment horizontal="center" vertical="center" wrapText="1" readingOrder="2"/>
    </xf>
    <xf numFmtId="3" fontId="19" fillId="0" borderId="8" xfId="4" applyNumberFormat="1" applyFont="1" applyFill="1" applyBorder="1" applyAlignment="1">
      <alignment horizontal="center" vertical="center" wrapText="1" readingOrder="2"/>
    </xf>
    <xf numFmtId="3" fontId="17" fillId="0" borderId="8" xfId="4" applyNumberFormat="1" applyFont="1" applyFill="1" applyBorder="1" applyAlignment="1">
      <alignment horizontal="center" vertical="center" wrapText="1" readingOrder="2"/>
    </xf>
    <xf numFmtId="10" fontId="17" fillId="0" borderId="8" xfId="0" applyNumberFormat="1" applyFont="1" applyFill="1" applyBorder="1" applyAlignment="1">
      <alignment horizontal="center" vertical="center" wrapText="1" readingOrder="2"/>
    </xf>
    <xf numFmtId="170" fontId="19" fillId="0" borderId="8" xfId="0" applyNumberFormat="1" applyFont="1" applyFill="1" applyBorder="1" applyAlignment="1">
      <alignment horizontal="center" vertical="center" wrapText="1" readingOrder="2"/>
    </xf>
    <xf numFmtId="3" fontId="28" fillId="0" borderId="8" xfId="4" applyNumberFormat="1" applyFont="1" applyFill="1" applyBorder="1" applyAlignment="1">
      <alignment horizontal="center" vertical="center" wrapText="1" readingOrder="2"/>
    </xf>
    <xf numFmtId="3" fontId="32" fillId="0" borderId="8" xfId="4" applyNumberFormat="1" applyFont="1" applyFill="1" applyBorder="1" applyAlignment="1">
      <alignment horizontal="center" vertical="center" wrapText="1" readingOrder="2"/>
    </xf>
    <xf numFmtId="3" fontId="32" fillId="0" borderId="19" xfId="4" applyNumberFormat="1" applyFont="1" applyFill="1" applyBorder="1" applyAlignment="1">
      <alignment horizontal="center" vertical="center" wrapText="1" readingOrder="2"/>
    </xf>
    <xf numFmtId="3" fontId="17" fillId="0" borderId="19" xfId="4" applyNumberFormat="1" applyFont="1" applyFill="1" applyBorder="1" applyAlignment="1">
      <alignment horizontal="center" vertical="center" wrapText="1" readingOrder="2"/>
    </xf>
    <xf numFmtId="3" fontId="33" fillId="0" borderId="19" xfId="4" applyNumberFormat="1" applyFont="1" applyFill="1" applyBorder="1" applyAlignment="1">
      <alignment horizontal="center" vertical="center" wrapText="1" readingOrder="2"/>
    </xf>
    <xf numFmtId="0" fontId="30" fillId="13" borderId="7" xfId="0" applyFont="1" applyFill="1" applyBorder="1" applyAlignment="1">
      <alignment horizontal="center" vertical="center" wrapText="1" readingOrder="2"/>
    </xf>
    <xf numFmtId="10" fontId="17" fillId="0" borderId="7" xfId="0" applyNumberFormat="1" applyFont="1" applyBorder="1" applyAlignment="1">
      <alignment horizontal="center" vertical="center" wrapText="1" readingOrder="2"/>
    </xf>
    <xf numFmtId="9" fontId="17" fillId="0" borderId="7" xfId="0" applyNumberFormat="1" applyFont="1" applyBorder="1" applyAlignment="1">
      <alignment horizontal="center" vertical="center" wrapText="1" readingOrder="2"/>
    </xf>
    <xf numFmtId="3" fontId="20" fillId="3" borderId="7" xfId="4" applyNumberFormat="1" applyFont="1" applyFill="1" applyBorder="1" applyAlignment="1">
      <alignment horizontal="center" vertical="center" wrapText="1" readingOrder="2"/>
    </xf>
    <xf numFmtId="3" fontId="17" fillId="0" borderId="7" xfId="4" applyNumberFormat="1" applyFont="1" applyBorder="1" applyAlignment="1">
      <alignment horizontal="center" vertical="center" wrapText="1" readingOrder="2"/>
    </xf>
    <xf numFmtId="3" fontId="21" fillId="0" borderId="7" xfId="4" applyNumberFormat="1" applyFont="1" applyBorder="1" applyAlignment="1">
      <alignment horizontal="center" vertical="center" wrapText="1" readingOrder="2"/>
    </xf>
    <xf numFmtId="3" fontId="19" fillId="0" borderId="7" xfId="4" applyNumberFormat="1" applyFont="1" applyBorder="1" applyAlignment="1">
      <alignment horizontal="center" vertical="center" wrapText="1" readingOrder="2"/>
    </xf>
    <xf numFmtId="3" fontId="19" fillId="0" borderId="7" xfId="4" applyNumberFormat="1" applyFont="1" applyFill="1" applyBorder="1" applyAlignment="1">
      <alignment horizontal="center" vertical="center" wrapText="1" readingOrder="2"/>
    </xf>
    <xf numFmtId="3" fontId="17" fillId="0" borderId="7" xfId="4" applyNumberFormat="1" applyFont="1" applyFill="1" applyBorder="1" applyAlignment="1">
      <alignment horizontal="center" vertical="center" wrapText="1" readingOrder="2"/>
    </xf>
    <xf numFmtId="0" fontId="16" fillId="0" borderId="7" xfId="0" applyFont="1" applyBorder="1" applyAlignment="1">
      <alignment horizontal="center" vertical="center" wrapText="1" readingOrder="2"/>
    </xf>
    <xf numFmtId="10" fontId="17" fillId="0" borderId="7" xfId="0" applyNumberFormat="1" applyFont="1" applyFill="1" applyBorder="1" applyAlignment="1">
      <alignment horizontal="center" vertical="center" wrapText="1" readingOrder="2"/>
    </xf>
    <xf numFmtId="9" fontId="17" fillId="0" borderId="18" xfId="0" applyNumberFormat="1" applyFont="1" applyBorder="1" applyAlignment="1">
      <alignment horizontal="center" vertical="center" wrapText="1" readingOrder="2"/>
    </xf>
    <xf numFmtId="3" fontId="28" fillId="0" borderId="7" xfId="4" applyNumberFormat="1" applyFont="1" applyFill="1" applyBorder="1" applyAlignment="1">
      <alignment horizontal="center" vertical="center" wrapText="1" readingOrder="2"/>
    </xf>
    <xf numFmtId="3" fontId="32" fillId="0" borderId="7" xfId="4" applyNumberFormat="1" applyFont="1" applyFill="1" applyBorder="1" applyAlignment="1">
      <alignment horizontal="center" vertical="center" wrapText="1" readingOrder="2"/>
    </xf>
    <xf numFmtId="3" fontId="32" fillId="0" borderId="18" xfId="4" applyNumberFormat="1" applyFont="1" applyFill="1" applyBorder="1" applyAlignment="1">
      <alignment horizontal="center" vertical="center" wrapText="1" readingOrder="2"/>
    </xf>
    <xf numFmtId="3" fontId="17" fillId="0" borderId="18" xfId="4" applyNumberFormat="1" applyFont="1" applyFill="1" applyBorder="1" applyAlignment="1">
      <alignment horizontal="center" vertical="center" wrapText="1" readingOrder="2"/>
    </xf>
    <xf numFmtId="3" fontId="33" fillId="0" borderId="18" xfId="4" applyNumberFormat="1" applyFont="1" applyFill="1" applyBorder="1" applyAlignment="1">
      <alignment horizontal="center" vertical="center" wrapText="1" readingOrder="2"/>
    </xf>
    <xf numFmtId="9" fontId="32" fillId="0" borderId="1" xfId="0" applyNumberFormat="1" applyFont="1" applyBorder="1" applyAlignment="1">
      <alignment horizontal="center" vertical="center" wrapText="1" readingOrder="2"/>
    </xf>
    <xf numFmtId="0" fontId="24" fillId="0" borderId="1" xfId="0" applyFont="1" applyFill="1" applyBorder="1" applyAlignment="1">
      <alignment horizontal="center" vertical="center" wrapText="1" readingOrder="2"/>
    </xf>
    <xf numFmtId="9" fontId="15" fillId="0" borderId="1" xfId="2" applyFont="1" applyBorder="1" applyAlignment="1">
      <alignment horizontal="center" vertical="center"/>
    </xf>
    <xf numFmtId="3" fontId="4" fillId="0" borderId="1" xfId="4" applyNumberFormat="1" applyFont="1" applyBorder="1" applyAlignment="1">
      <alignment horizontal="center" vertical="center" readingOrder="2"/>
    </xf>
    <xf numFmtId="0" fontId="4" fillId="0" borderId="2" xfId="0" applyFont="1" applyBorder="1" applyAlignment="1">
      <alignment horizontal="center" vertical="center" wrapText="1" readingOrder="2"/>
    </xf>
    <xf numFmtId="0" fontId="22" fillId="0" borderId="2" xfId="0" applyFont="1" applyFill="1" applyBorder="1" applyAlignment="1">
      <alignment horizontal="center" vertical="center" wrapText="1" readingOrder="2"/>
    </xf>
    <xf numFmtId="10" fontId="17" fillId="0" borderId="2" xfId="0" applyNumberFormat="1" applyFont="1" applyBorder="1" applyAlignment="1">
      <alignment horizontal="center" vertical="center" wrapText="1" readingOrder="2"/>
    </xf>
    <xf numFmtId="3" fontId="17" fillId="0" borderId="2" xfId="4" applyNumberFormat="1" applyFont="1" applyFill="1" applyBorder="1" applyAlignment="1">
      <alignment horizontal="center" vertical="center" wrapText="1" readingOrder="2"/>
    </xf>
    <xf numFmtId="0" fontId="4" fillId="0" borderId="11" xfId="0" applyFont="1" applyBorder="1" applyAlignment="1">
      <alignment horizontal="center" vertical="center" wrapText="1" readingOrder="2"/>
    </xf>
    <xf numFmtId="9" fontId="17" fillId="0" borderId="6" xfId="0" applyNumberFormat="1" applyFont="1" applyBorder="1" applyAlignment="1">
      <alignment horizontal="center" vertical="center" wrapText="1" readingOrder="2"/>
    </xf>
    <xf numFmtId="9" fontId="17" fillId="0" borderId="11" xfId="4" applyNumberFormat="1" applyFont="1" applyFill="1" applyBorder="1" applyAlignment="1">
      <alignment horizontal="center" vertical="center" wrapText="1" readingOrder="2"/>
    </xf>
    <xf numFmtId="167" fontId="33" fillId="2" borderId="1" xfId="0" applyNumberFormat="1" applyFont="1" applyFill="1" applyBorder="1" applyAlignment="1">
      <alignment horizontal="center" vertical="center" wrapText="1" readingOrder="2"/>
    </xf>
    <xf numFmtId="0" fontId="34" fillId="0" borderId="0" xfId="0" applyFont="1" applyAlignment="1">
      <alignment horizontal="center" vertical="center"/>
    </xf>
    <xf numFmtId="0" fontId="35" fillId="0" borderId="0" xfId="0" applyFont="1" applyAlignment="1">
      <alignment horizontal="center" vertical="center"/>
    </xf>
    <xf numFmtId="165" fontId="34" fillId="0" borderId="0" xfId="4" applyNumberFormat="1" applyFont="1" applyAlignment="1">
      <alignment horizontal="center" vertical="center"/>
    </xf>
    <xf numFmtId="165" fontId="35" fillId="0" borderId="0" xfId="4" applyNumberFormat="1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readingOrder="2"/>
    </xf>
    <xf numFmtId="0" fontId="17" fillId="0" borderId="1" xfId="0" applyFont="1" applyBorder="1" applyAlignment="1">
      <alignment horizontal="center" vertical="center" readingOrder="2"/>
    </xf>
    <xf numFmtId="0" fontId="4" fillId="0" borderId="1" xfId="0" applyFont="1" applyFill="1" applyBorder="1" applyAlignment="1">
      <alignment horizontal="center" vertical="center" wrapText="1" readingOrder="2"/>
    </xf>
    <xf numFmtId="0" fontId="17" fillId="0" borderId="1" xfId="0" applyFont="1" applyFill="1" applyBorder="1" applyAlignment="1">
      <alignment horizontal="center" vertical="center" wrapText="1" readingOrder="2"/>
    </xf>
    <xf numFmtId="0" fontId="16" fillId="0" borderId="1" xfId="0" applyFont="1" applyFill="1" applyBorder="1" applyAlignment="1">
      <alignment horizontal="center" vertical="center" wrapText="1" readingOrder="2"/>
    </xf>
    <xf numFmtId="10" fontId="19" fillId="0" borderId="1" xfId="0" applyNumberFormat="1" applyFont="1" applyFill="1" applyBorder="1" applyAlignment="1">
      <alignment horizontal="center" vertical="center" wrapText="1" readingOrder="2"/>
    </xf>
    <xf numFmtId="10" fontId="19" fillId="0" borderId="8" xfId="0" applyNumberFormat="1" applyFont="1" applyFill="1" applyBorder="1" applyAlignment="1">
      <alignment horizontal="center" vertical="center" wrapText="1" readingOrder="2"/>
    </xf>
    <xf numFmtId="10" fontId="36" fillId="0" borderId="1" xfId="0" applyNumberFormat="1" applyFont="1" applyFill="1" applyBorder="1" applyAlignment="1">
      <alignment horizontal="center" vertical="center" wrapText="1" readingOrder="2"/>
    </xf>
    <xf numFmtId="10" fontId="19" fillId="0" borderId="8" xfId="4" applyNumberFormat="1" applyFont="1" applyFill="1" applyBorder="1" applyAlignment="1">
      <alignment horizontal="center" vertical="center" wrapText="1" readingOrder="2"/>
    </xf>
    <xf numFmtId="9" fontId="17" fillId="0" borderId="1" xfId="0" applyNumberFormat="1" applyFont="1" applyFill="1" applyBorder="1" applyAlignment="1">
      <alignment horizontal="center" vertical="center" wrapText="1" readingOrder="2"/>
    </xf>
    <xf numFmtId="9" fontId="32" fillId="0" borderId="1" xfId="0" applyNumberFormat="1" applyFont="1" applyFill="1" applyBorder="1" applyAlignment="1">
      <alignment horizontal="center" vertical="center" wrapText="1" readingOrder="2"/>
    </xf>
    <xf numFmtId="9" fontId="17" fillId="0" borderId="7" xfId="0" applyNumberFormat="1" applyFont="1" applyFill="1" applyBorder="1" applyAlignment="1">
      <alignment horizontal="center" vertical="center" wrapText="1" readingOrder="2"/>
    </xf>
    <xf numFmtId="9" fontId="17" fillId="0" borderId="8" xfId="0" applyNumberFormat="1" applyFont="1" applyFill="1" applyBorder="1" applyAlignment="1">
      <alignment horizontal="center" vertical="center" wrapText="1" readingOrder="2"/>
    </xf>
    <xf numFmtId="0" fontId="19" fillId="0" borderId="1" xfId="0" applyFont="1" applyFill="1" applyBorder="1" applyAlignment="1">
      <alignment horizontal="center" vertical="center" wrapText="1" readingOrder="2"/>
    </xf>
    <xf numFmtId="167" fontId="17" fillId="0" borderId="1" xfId="0" applyNumberFormat="1" applyFont="1" applyFill="1" applyBorder="1" applyAlignment="1">
      <alignment horizontal="center" vertical="center" wrapText="1" readingOrder="2"/>
    </xf>
    <xf numFmtId="0" fontId="4" fillId="0" borderId="1" xfId="0" applyFont="1" applyFill="1" applyBorder="1" applyAlignment="1">
      <alignment horizontal="center" vertical="center" readingOrder="2"/>
    </xf>
    <xf numFmtId="0" fontId="32" fillId="0" borderId="1" xfId="0" applyFont="1" applyFill="1" applyBorder="1" applyAlignment="1">
      <alignment horizontal="center" vertical="center" wrapText="1" readingOrder="2"/>
    </xf>
    <xf numFmtId="10" fontId="32" fillId="0" borderId="1" xfId="0" applyNumberFormat="1" applyFont="1" applyFill="1" applyBorder="1" applyAlignment="1">
      <alignment horizontal="center" vertical="center" wrapText="1" readingOrder="2"/>
    </xf>
    <xf numFmtId="9" fontId="17" fillId="0" borderId="18" xfId="0" applyNumberFormat="1" applyFont="1" applyFill="1" applyBorder="1" applyAlignment="1">
      <alignment horizontal="center" vertical="center" wrapText="1" readingOrder="2"/>
    </xf>
    <xf numFmtId="9" fontId="17" fillId="0" borderId="11" xfId="0" applyNumberFormat="1" applyFont="1" applyFill="1" applyBorder="1" applyAlignment="1">
      <alignment horizontal="center" vertical="center" wrapText="1" readingOrder="2"/>
    </xf>
    <xf numFmtId="3" fontId="4" fillId="0" borderId="1" xfId="4" applyNumberFormat="1" applyFont="1" applyBorder="1" applyAlignment="1">
      <alignment horizontal="center" vertical="center" wrapText="1" readingOrder="2"/>
    </xf>
    <xf numFmtId="0" fontId="17" fillId="0" borderId="11" xfId="0" applyFont="1" applyBorder="1" applyAlignment="1">
      <alignment horizontal="center" vertical="center" wrapText="1" readingOrder="2"/>
    </xf>
    <xf numFmtId="0" fontId="24" fillId="0" borderId="11" xfId="0" applyFont="1" applyFill="1" applyBorder="1" applyAlignment="1">
      <alignment horizontal="center" vertical="center" wrapText="1" readingOrder="2"/>
    </xf>
    <xf numFmtId="0" fontId="37" fillId="0" borderId="18" xfId="0" applyFont="1" applyBorder="1" applyAlignment="1">
      <alignment horizontal="center" vertical="center" wrapText="1" readingOrder="2"/>
    </xf>
    <xf numFmtId="0" fontId="37" fillId="0" borderId="11" xfId="0" applyFont="1" applyBorder="1" applyAlignment="1">
      <alignment horizontal="center" vertical="center" wrapText="1" readingOrder="2"/>
    </xf>
    <xf numFmtId="9" fontId="37" fillId="0" borderId="11" xfId="0" applyNumberFormat="1" applyFont="1" applyBorder="1" applyAlignment="1">
      <alignment horizontal="center" vertical="center" wrapText="1" readingOrder="2"/>
    </xf>
    <xf numFmtId="167" fontId="4" fillId="0" borderId="1" xfId="2" applyNumberFormat="1" applyFont="1" applyBorder="1" applyAlignment="1">
      <alignment horizontal="center" vertical="center" wrapText="1" readingOrder="2"/>
    </xf>
    <xf numFmtId="0" fontId="17" fillId="0" borderId="18" xfId="0" applyFont="1" applyBorder="1" applyAlignment="1">
      <alignment horizontal="center" vertical="center" wrapText="1" readingOrder="2"/>
    </xf>
    <xf numFmtId="3" fontId="4" fillId="0" borderId="11" xfId="4" applyNumberFormat="1" applyFont="1" applyBorder="1" applyAlignment="1">
      <alignment horizontal="center" vertical="center" readingOrder="2"/>
    </xf>
    <xf numFmtId="0" fontId="4" fillId="0" borderId="1" xfId="0" applyFont="1" applyFill="1" applyBorder="1" applyAlignment="1">
      <alignment horizontal="center" vertical="center" wrapText="1"/>
    </xf>
    <xf numFmtId="165" fontId="35" fillId="0" borderId="0" xfId="0" applyNumberFormat="1" applyFont="1" applyAlignment="1">
      <alignment horizontal="center" vertical="center"/>
    </xf>
    <xf numFmtId="43" fontId="35" fillId="0" borderId="0" xfId="0" applyNumberFormat="1" applyFont="1" applyAlignment="1">
      <alignment horizontal="center" vertical="center"/>
    </xf>
    <xf numFmtId="0" fontId="32" fillId="0" borderId="0" xfId="0" applyFont="1" applyBorder="1" applyAlignment="1">
      <alignment horizontal="center" vertical="center" wrapText="1" readingOrder="2"/>
    </xf>
    <xf numFmtId="0" fontId="17" fillId="0" borderId="0" xfId="0" applyFont="1" applyBorder="1" applyAlignment="1">
      <alignment horizontal="center" vertical="center" wrapText="1" readingOrder="2"/>
    </xf>
    <xf numFmtId="0" fontId="4" fillId="0" borderId="0" xfId="0" applyFont="1" applyBorder="1" applyAlignment="1">
      <alignment horizontal="center" vertical="center" wrapText="1" readingOrder="2"/>
    </xf>
    <xf numFmtId="0" fontId="22" fillId="0" borderId="0" xfId="0" applyFont="1" applyFill="1" applyBorder="1" applyAlignment="1">
      <alignment horizontal="center" vertical="center" wrapText="1" readingOrder="2"/>
    </xf>
    <xf numFmtId="0" fontId="24" fillId="0" borderId="0" xfId="0" applyFont="1" applyFill="1" applyBorder="1" applyAlignment="1">
      <alignment horizontal="center" vertical="center" wrapText="1" readingOrder="2"/>
    </xf>
    <xf numFmtId="0" fontId="16" fillId="0" borderId="0" xfId="0" applyFont="1" applyBorder="1" applyAlignment="1">
      <alignment horizontal="center" vertical="center" wrapText="1" readingOrder="2"/>
    </xf>
    <xf numFmtId="9" fontId="17" fillId="0" borderId="0" xfId="0" applyNumberFormat="1" applyFont="1" applyBorder="1" applyAlignment="1">
      <alignment horizontal="center" vertical="center" wrapText="1" readingOrder="2"/>
    </xf>
    <xf numFmtId="9" fontId="33" fillId="0" borderId="0" xfId="0" applyNumberFormat="1" applyFont="1" applyBorder="1" applyAlignment="1">
      <alignment horizontal="center" vertical="center" wrapText="1" readingOrder="2"/>
    </xf>
    <xf numFmtId="3" fontId="33" fillId="0" borderId="0" xfId="4" applyNumberFormat="1" applyFont="1" applyFill="1" applyBorder="1" applyAlignment="1">
      <alignment horizontal="center" vertical="center" wrapText="1" readingOrder="2"/>
    </xf>
    <xf numFmtId="0" fontId="37" fillId="0" borderId="7" xfId="0" applyFont="1" applyBorder="1" applyAlignment="1">
      <alignment horizontal="center" vertical="center" wrapText="1" readingOrder="2"/>
    </xf>
    <xf numFmtId="9" fontId="37" fillId="0" borderId="1" xfId="4" applyNumberFormat="1" applyFont="1" applyFill="1" applyBorder="1" applyAlignment="1">
      <alignment horizontal="center" vertical="center" wrapText="1" readingOrder="2"/>
    </xf>
    <xf numFmtId="9" fontId="37" fillId="2" borderId="1" xfId="0" applyNumberFormat="1" applyFont="1" applyFill="1" applyBorder="1" applyAlignment="1">
      <alignment horizontal="center" vertical="center" wrapText="1" readingOrder="2"/>
    </xf>
    <xf numFmtId="9" fontId="37" fillId="0" borderId="1" xfId="0" applyNumberFormat="1" applyFont="1" applyBorder="1" applyAlignment="1">
      <alignment horizontal="center" vertical="center" wrapText="1" readingOrder="2"/>
    </xf>
    <xf numFmtId="0" fontId="37" fillId="0" borderId="1" xfId="0" applyFont="1" applyBorder="1" applyAlignment="1">
      <alignment horizontal="center" vertical="center" wrapText="1" readingOrder="2"/>
    </xf>
    <xf numFmtId="3" fontId="37" fillId="0" borderId="1" xfId="4" applyNumberFormat="1" applyFont="1" applyFill="1" applyBorder="1" applyAlignment="1">
      <alignment horizontal="center" vertical="center" wrapText="1" readingOrder="2"/>
    </xf>
    <xf numFmtId="167" fontId="39" fillId="0" borderId="1" xfId="2" applyNumberFormat="1" applyFont="1" applyBorder="1" applyAlignment="1">
      <alignment horizontal="center" vertical="center" readingOrder="2"/>
    </xf>
    <xf numFmtId="164" fontId="13" fillId="0" borderId="0" xfId="4" applyFont="1" applyAlignment="1">
      <alignment horizontal="center" vertical="center" wrapText="1" readingOrder="2"/>
    </xf>
    <xf numFmtId="14" fontId="38" fillId="2" borderId="20" xfId="0" applyNumberFormat="1" applyFont="1" applyFill="1" applyBorder="1" applyAlignment="1">
      <alignment horizontal="center" vertical="center" wrapText="1" readingOrder="2"/>
    </xf>
    <xf numFmtId="14" fontId="38" fillId="2" borderId="0" xfId="0" applyNumberFormat="1" applyFont="1" applyFill="1" applyBorder="1" applyAlignment="1">
      <alignment horizontal="center" vertical="center" wrapText="1" readingOrder="2"/>
    </xf>
    <xf numFmtId="14" fontId="38" fillId="2" borderId="17" xfId="0" applyNumberFormat="1" applyFont="1" applyFill="1" applyBorder="1" applyAlignment="1">
      <alignment horizontal="center" vertical="center" wrapText="1" readingOrder="2"/>
    </xf>
    <xf numFmtId="0" fontId="16" fillId="0" borderId="11" xfId="0" applyFont="1" applyBorder="1" applyAlignment="1">
      <alignment horizontal="center" vertical="center" wrapText="1" readingOrder="2"/>
    </xf>
    <xf numFmtId="0" fontId="16" fillId="0" borderId="2" xfId="0" applyFont="1" applyBorder="1" applyAlignment="1">
      <alignment horizontal="center" vertical="center" wrapText="1" readingOrder="2"/>
    </xf>
    <xf numFmtId="0" fontId="16" fillId="0" borderId="4" xfId="0" applyFont="1" applyBorder="1" applyAlignment="1">
      <alignment horizontal="center" vertical="center" wrapText="1" readingOrder="2"/>
    </xf>
    <xf numFmtId="0" fontId="23" fillId="0" borderId="11" xfId="0" applyFont="1" applyBorder="1" applyAlignment="1">
      <alignment horizontal="center" vertical="center" wrapText="1" readingOrder="2"/>
    </xf>
    <xf numFmtId="0" fontId="23" fillId="0" borderId="2" xfId="0" applyFont="1" applyBorder="1" applyAlignment="1">
      <alignment horizontal="center" vertical="center" wrapText="1" readingOrder="2"/>
    </xf>
    <xf numFmtId="0" fontId="23" fillId="0" borderId="4" xfId="0" applyFont="1" applyBorder="1" applyAlignment="1">
      <alignment horizontal="center" vertical="center" wrapText="1" readingOrder="2"/>
    </xf>
    <xf numFmtId="0" fontId="17" fillId="0" borderId="12" xfId="0" applyFont="1" applyBorder="1" applyAlignment="1">
      <alignment horizontal="center" vertical="center" wrapText="1" readingOrder="2"/>
    </xf>
    <xf numFmtId="0" fontId="17" fillId="0" borderId="13" xfId="0" applyFont="1" applyBorder="1" applyAlignment="1">
      <alignment horizontal="center" vertical="center" wrapText="1" readingOrder="2"/>
    </xf>
    <xf numFmtId="0" fontId="17" fillId="0" borderId="14" xfId="0" applyFont="1" applyBorder="1" applyAlignment="1">
      <alignment horizontal="center" vertical="center" wrapText="1" readingOrder="2"/>
    </xf>
    <xf numFmtId="0" fontId="17" fillId="0" borderId="11" xfId="0" applyFont="1" applyBorder="1" applyAlignment="1">
      <alignment horizontal="center" vertical="center" wrapText="1" readingOrder="2"/>
    </xf>
    <xf numFmtId="0" fontId="17" fillId="0" borderId="2" xfId="0" applyFont="1" applyBorder="1" applyAlignment="1">
      <alignment horizontal="center" vertical="center" wrapText="1" readingOrder="2"/>
    </xf>
    <xf numFmtId="0" fontId="17" fillId="0" borderId="4" xfId="0" applyFont="1" applyBorder="1" applyAlignment="1">
      <alignment horizontal="center" vertical="center" wrapText="1" readingOrder="2"/>
    </xf>
    <xf numFmtId="0" fontId="4" fillId="0" borderId="11" xfId="0" applyFont="1" applyBorder="1" applyAlignment="1">
      <alignment horizontal="center" vertical="center" readingOrder="2"/>
    </xf>
    <xf numFmtId="0" fontId="4" fillId="0" borderId="2" xfId="0" applyFont="1" applyBorder="1" applyAlignment="1">
      <alignment horizontal="center" vertical="center" readingOrder="2"/>
    </xf>
    <xf numFmtId="0" fontId="4" fillId="0" borderId="4" xfId="0" applyFont="1" applyBorder="1" applyAlignment="1">
      <alignment horizontal="center" vertical="center" readingOrder="2"/>
    </xf>
    <xf numFmtId="165" fontId="17" fillId="0" borderId="11" xfId="4" applyNumberFormat="1" applyFont="1" applyFill="1" applyBorder="1" applyAlignment="1">
      <alignment horizontal="center" vertical="center" wrapText="1" readingOrder="2"/>
    </xf>
    <xf numFmtId="165" fontId="17" fillId="0" borderId="2" xfId="4" applyNumberFormat="1" applyFont="1" applyFill="1" applyBorder="1" applyAlignment="1">
      <alignment horizontal="center" vertical="center" wrapText="1" readingOrder="2"/>
    </xf>
    <xf numFmtId="165" fontId="17" fillId="0" borderId="4" xfId="4" applyNumberFormat="1" applyFont="1" applyFill="1" applyBorder="1" applyAlignment="1">
      <alignment horizontal="center" vertical="center" wrapText="1" readingOrder="2"/>
    </xf>
    <xf numFmtId="3" fontId="21" fillId="0" borderId="11" xfId="0" applyNumberFormat="1" applyFont="1" applyBorder="1" applyAlignment="1">
      <alignment horizontal="center" vertical="center" wrapText="1" readingOrder="2"/>
    </xf>
    <xf numFmtId="3" fontId="21" fillId="0" borderId="2" xfId="0" applyNumberFormat="1" applyFont="1" applyBorder="1" applyAlignment="1">
      <alignment horizontal="center" vertical="center" wrapText="1" readingOrder="2"/>
    </xf>
    <xf numFmtId="3" fontId="21" fillId="0" borderId="4" xfId="0" applyNumberFormat="1" applyFont="1" applyBorder="1" applyAlignment="1">
      <alignment horizontal="center" vertical="center" wrapText="1" readingOrder="2"/>
    </xf>
    <xf numFmtId="0" fontId="19" fillId="0" borderId="11" xfId="0" applyFont="1" applyBorder="1" applyAlignment="1">
      <alignment horizontal="center" vertical="center" wrapText="1" readingOrder="2"/>
    </xf>
    <xf numFmtId="0" fontId="19" fillId="0" borderId="2" xfId="0" applyFont="1" applyBorder="1" applyAlignment="1">
      <alignment horizontal="center" vertical="center" wrapText="1" readingOrder="2"/>
    </xf>
    <xf numFmtId="0" fontId="19" fillId="0" borderId="4" xfId="0" applyFont="1" applyBorder="1" applyAlignment="1">
      <alignment horizontal="center" vertical="center" wrapText="1" readingOrder="2"/>
    </xf>
    <xf numFmtId="166" fontId="17" fillId="0" borderId="11" xfId="4" applyNumberFormat="1" applyFont="1" applyFill="1" applyBorder="1" applyAlignment="1">
      <alignment horizontal="center" vertical="center" wrapText="1" readingOrder="2"/>
    </xf>
    <xf numFmtId="166" fontId="17" fillId="0" borderId="4" xfId="4" applyNumberFormat="1" applyFont="1" applyFill="1" applyBorder="1" applyAlignment="1">
      <alignment horizontal="center" vertical="center" wrapText="1" readingOrder="2"/>
    </xf>
    <xf numFmtId="165" fontId="21" fillId="0" borderId="11" xfId="0" applyNumberFormat="1" applyFont="1" applyBorder="1" applyAlignment="1">
      <alignment horizontal="center" vertical="center" wrapText="1" readingOrder="2"/>
    </xf>
    <xf numFmtId="165" fontId="21" fillId="0" borderId="4" xfId="0" applyNumberFormat="1" applyFont="1" applyBorder="1" applyAlignment="1">
      <alignment horizontal="center" vertical="center" wrapText="1" readingOrder="2"/>
    </xf>
    <xf numFmtId="165" fontId="19" fillId="0" borderId="11" xfId="4" applyNumberFormat="1" applyFont="1" applyFill="1" applyBorder="1" applyAlignment="1">
      <alignment horizontal="center" vertical="center" wrapText="1" readingOrder="2"/>
    </xf>
    <xf numFmtId="165" fontId="19" fillId="0" borderId="2" xfId="4" applyNumberFormat="1" applyFont="1" applyFill="1" applyBorder="1" applyAlignment="1">
      <alignment horizontal="center" vertical="center" wrapText="1" readingOrder="2"/>
    </xf>
    <xf numFmtId="165" fontId="19" fillId="0" borderId="4" xfId="4" applyNumberFormat="1" applyFont="1" applyFill="1" applyBorder="1" applyAlignment="1">
      <alignment horizontal="center" vertical="center" wrapText="1" readingOrder="2"/>
    </xf>
    <xf numFmtId="3" fontId="17" fillId="0" borderId="11" xfId="4" applyNumberFormat="1" applyFont="1" applyFill="1" applyBorder="1" applyAlignment="1">
      <alignment horizontal="center" vertical="center" wrapText="1"/>
    </xf>
    <xf numFmtId="3" fontId="17" fillId="0" borderId="2" xfId="4" applyNumberFormat="1" applyFont="1" applyFill="1" applyBorder="1" applyAlignment="1">
      <alignment horizontal="center" vertical="center" wrapText="1"/>
    </xf>
    <xf numFmtId="3" fontId="17" fillId="0" borderId="4" xfId="4" applyNumberFormat="1" applyFont="1" applyFill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readingOrder="2"/>
    </xf>
    <xf numFmtId="0" fontId="22" fillId="0" borderId="2" xfId="0" applyFont="1" applyBorder="1" applyAlignment="1">
      <alignment horizontal="center" vertical="center" readingOrder="2"/>
    </xf>
    <xf numFmtId="0" fontId="22" fillId="0" borderId="4" xfId="0" applyFont="1" applyBorder="1" applyAlignment="1">
      <alignment horizontal="center" vertical="center" readingOrder="2"/>
    </xf>
  </cellXfs>
  <cellStyles count="12">
    <cellStyle name="Comma" xfId="4" builtinId="3"/>
    <cellStyle name="Comma 2" xfId="3"/>
    <cellStyle name="Comma 3" xfId="9"/>
    <cellStyle name="Comma 4" xfId="11"/>
    <cellStyle name="Hyperlink 2" xfId="7"/>
    <cellStyle name="Hyperlink 3" xfId="8"/>
    <cellStyle name="Normal" xfId="0" builtinId="0"/>
    <cellStyle name="Normal 2" xfId="1"/>
    <cellStyle name="Normal 2 2" xfId="6"/>
    <cellStyle name="Normal 3" xfId="10"/>
    <cellStyle name="Percent" xfId="2" builtinId="5"/>
    <cellStyle name="Percent 2" xfId="5"/>
  </cellStyles>
  <dxfs count="9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B Nazanin"/>
        <scheme val="none"/>
      </font>
      <numFmt numFmtId="167" formatCode="[$-960429]dd/mm/yyyy;@"/>
      <fill>
        <patternFill patternType="solid">
          <fgColor indexed="64"/>
          <bgColor theme="9" tint="0.39997558519241921"/>
        </patternFill>
      </fill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B Nazanin"/>
        <scheme val="none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0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B Nazanin"/>
        <scheme val="none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B Nazanin"/>
        <scheme val="none"/>
      </font>
      <numFmt numFmtId="166" formatCode="_-* #,##0_-;_-* #,##0\-;_-* &quot;-&quot;??_-;_-@_-"/>
      <fill>
        <patternFill patternType="solid">
          <fgColor indexed="64"/>
          <bgColor theme="9" tint="0.3999755851924192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B Nazanin"/>
        <scheme val="none"/>
      </font>
      <numFmt numFmtId="165" formatCode="_ * #,##0_-_ر_ي_ا_ل_ ;_ * #,##0\-_ر_ي_ا_ل_ ;_ * &quot;-&quot;??_-_ر_ي_ا_ل_ ;_ @_ "/>
      <fill>
        <patternFill patternType="solid">
          <fgColor indexed="64"/>
          <bgColor theme="9" tint="0.39997558519241921"/>
        </patternFill>
      </fill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B Nazanin"/>
        <scheme val="none"/>
      </font>
      <numFmt numFmtId="166" formatCode="_-* #,##0_-;_-* #,##0\-;_-* &quot;-&quot;??_-;_-@_-"/>
      <fill>
        <patternFill patternType="solid">
          <fgColor indexed="64"/>
          <bgColor theme="9" tint="0.39997558519241921"/>
        </patternFill>
      </fill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B Nazanin"/>
        <scheme val="none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B Nazanin"/>
        <scheme val="none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B Nazanin"/>
        <scheme val="none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6"/>
        <name val="B Nazanin"/>
        <scheme val="none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B Nazanin"/>
        <scheme val="none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B Nazanin"/>
        <scheme val="none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B Nazanin"/>
        <scheme val="none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1" indent="0" justifyLastLine="0" shrinkToFit="0" readingOrder="2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>
        <bottom style="double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B Nazani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2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scheme val="none"/>
      </font>
      <numFmt numFmtId="3" formatCode="#,##0"/>
      <alignment horizontal="center" vertical="center" textRotation="0" wrapText="0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scheme val="none"/>
      </font>
      <alignment horizontal="center" vertical="center" textRotation="0" wrapText="0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  <numFmt numFmtId="165" formatCode="_ * #,##0_-_ر_ي_ا_ل_ ;_ * #,##0\-_ر_ي_ا_ل_ ;_ * &quot;-&quot;??_-_ر_ي_ا_ل_ ;_ @_ "/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  <numFmt numFmtId="165" formatCode="_ * #,##0_-_ر_ي_ا_ل_ ;_ * #,##0\-_ر_ي_ا_ل_ ;_ * &quot;-&quot;??_-_ر_ي_ا_ل_ ;_ @_ "/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  <numFmt numFmtId="13" formatCode="0%"/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  <numFmt numFmtId="13" formatCode="0%"/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  <numFmt numFmtId="13" formatCode="0%"/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  <numFmt numFmtId="13" formatCode="0%"/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  <numFmt numFmtId="13" formatCode="0%"/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  <numFmt numFmtId="13" formatCode="0%"/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  <numFmt numFmtId="13" formatCode="0%"/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  <numFmt numFmtId="13" formatCode="0%"/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  <numFmt numFmtId="13" formatCode="0%"/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  <numFmt numFmtId="13" formatCode="0%"/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  <numFmt numFmtId="13" formatCode="0%"/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  <numFmt numFmtId="13" formatCode="0%"/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  <numFmt numFmtId="13" formatCode="0%"/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  <numFmt numFmtId="13" formatCode="0%"/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B Nazanin"/>
        <scheme val="none"/>
      </font>
      <numFmt numFmtId="2" formatCode="0.00"/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B Nazanin"/>
        <scheme val="none"/>
      </font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B Nazanin"/>
        <scheme val="none"/>
      </font>
      <numFmt numFmtId="171" formatCode="0.000000000000000%"/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B Nazanin"/>
        <scheme val="none"/>
      </font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B Nazani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B Nazani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scheme val="none"/>
      </font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  <alignment horizontal="center" vertical="center" textRotation="0" wrapText="1" indent="0" justifyLastLine="0" shrinkToFit="0" readingOrder="2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  <alignment horizontal="center" vertical="center" textRotation="0" wrapText="1" indent="0" justifyLastLine="0" shrinkToFit="0" readingOrder="2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rgb="FF000000"/>
        </top>
      </border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none"/>
      </font>
      <alignment horizontal="center" vertical="center" textRotation="0" wrapText="1" indent="0" justifyLastLine="0" shrinkToFit="0" readingOrder="2"/>
    </dxf>
    <dxf>
      <border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B Nazanin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1" defaultTableStyle="TableStyleMedium2" defaultPivotStyle="PivotStyleLight16">
    <tableStyle name="PivotTable Style 1" table="0" count="0"/>
  </tableStyles>
  <colors>
    <mruColors>
      <color rgb="FF00FFFF"/>
      <color rgb="FFF8F8F8"/>
      <color rgb="FF009900"/>
      <color rgb="FFFFCCFF"/>
      <color rgb="FFCCCCFF"/>
      <color rgb="FF3F89CD"/>
      <color rgb="FF33CC33"/>
      <color rgb="FF317ABD"/>
      <color rgb="FF66FFCC"/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13" Type="http://schemas.openxmlformats.org/officeDocument/2006/relationships/customXml" Target="../customXml/item6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12" Type="http://schemas.openxmlformats.org/officeDocument/2006/relationships/customXml" Target="../customXml/item5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9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5" Type="http://schemas.openxmlformats.org/officeDocument/2006/relationships/customXml" Target="../customXml/item8.xml"/><Relationship Id="rId10" Type="http://schemas.openxmlformats.org/officeDocument/2006/relationships/customXml" Target="../customXml/item3.xml"/><Relationship Id="rId4" Type="http://schemas.openxmlformats.org/officeDocument/2006/relationships/connections" Target="connections.xml"/><Relationship Id="rId9" Type="http://schemas.openxmlformats.org/officeDocument/2006/relationships/customXml" Target="../customXml/item2.xml"/><Relationship Id="rId14" Type="http://schemas.openxmlformats.org/officeDocument/2006/relationships/customXml" Target="../customXml/item7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23</xdr:col>
      <xdr:colOff>0</xdr:colOff>
      <xdr:row>4</xdr:row>
      <xdr:rowOff>19050</xdr:rowOff>
    </xdr:from>
    <xdr:ext cx="793868" cy="344453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31CB26C1-00CE-457A-B46C-D1B0A672178F}"/>
            </a:ext>
          </a:extLst>
        </xdr:cNvPr>
        <xdr:cNvSpPr txBox="1"/>
      </xdr:nvSpPr>
      <xdr:spPr>
        <a:xfrm>
          <a:off x="11220132382" y="3686175"/>
          <a:ext cx="793868" cy="34445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pPr algn="r" rtl="1"/>
          <a:endParaRPr lang="en-US" sz="1100"/>
        </a:p>
        <a:p>
          <a:pPr algn="r" rtl="1"/>
          <a:endParaRPr lang="en-US" sz="1100"/>
        </a:p>
      </xdr:txBody>
    </xdr:sp>
    <xdr:clientData/>
  </xdr:oneCellAnchor>
  <xdr:oneCellAnchor>
    <xdr:from>
      <xdr:col>23</xdr:col>
      <xdr:colOff>0</xdr:colOff>
      <xdr:row>4</xdr:row>
      <xdr:rowOff>19050</xdr:rowOff>
    </xdr:from>
    <xdr:ext cx="793868" cy="344453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532FE530-3126-4577-8B85-39E78BE2B57B}"/>
            </a:ext>
          </a:extLst>
        </xdr:cNvPr>
        <xdr:cNvSpPr txBox="1"/>
      </xdr:nvSpPr>
      <xdr:spPr>
        <a:xfrm>
          <a:off x="11220132382" y="3686175"/>
          <a:ext cx="793868" cy="34445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pPr algn="r" rtl="1"/>
          <a:endParaRPr lang="en-US" sz="1100"/>
        </a:p>
        <a:p>
          <a:pPr algn="r" rtl="1"/>
          <a:endParaRPr lang="en-US" sz="1100"/>
        </a:p>
      </xdr:txBody>
    </xdr:sp>
    <xdr:clientData/>
  </xdr:oneCellAnchor>
  <xdr:oneCellAnchor>
    <xdr:from>
      <xdr:col>23</xdr:col>
      <xdr:colOff>0</xdr:colOff>
      <xdr:row>4</xdr:row>
      <xdr:rowOff>19050</xdr:rowOff>
    </xdr:from>
    <xdr:ext cx="793868" cy="344453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E9987397-8CE7-403B-8703-1DC762907AE7}"/>
            </a:ext>
          </a:extLst>
        </xdr:cNvPr>
        <xdr:cNvSpPr txBox="1"/>
      </xdr:nvSpPr>
      <xdr:spPr>
        <a:xfrm>
          <a:off x="11220132382" y="3686175"/>
          <a:ext cx="793868" cy="34445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pPr algn="r" rtl="1"/>
          <a:endParaRPr lang="en-US" sz="1100"/>
        </a:p>
        <a:p>
          <a:pPr algn="r" rtl="1"/>
          <a:endParaRPr lang="en-US" sz="1100"/>
        </a:p>
      </xdr:txBody>
    </xdr:sp>
    <xdr:clientData/>
  </xdr:oneCellAnchor>
  <xdr:oneCellAnchor>
    <xdr:from>
      <xdr:col>23</xdr:col>
      <xdr:colOff>0</xdr:colOff>
      <xdr:row>4</xdr:row>
      <xdr:rowOff>19050</xdr:rowOff>
    </xdr:from>
    <xdr:ext cx="793868" cy="344453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44D41DBD-A9A7-4D0A-9FBD-B8E342890677}"/>
            </a:ext>
          </a:extLst>
        </xdr:cNvPr>
        <xdr:cNvSpPr txBox="1"/>
      </xdr:nvSpPr>
      <xdr:spPr>
        <a:xfrm>
          <a:off x="11220132382" y="3686175"/>
          <a:ext cx="793868" cy="34445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pPr algn="r" rtl="1"/>
          <a:endParaRPr lang="en-US" sz="1100"/>
        </a:p>
        <a:p>
          <a:pPr algn="r" rtl="1"/>
          <a:endParaRPr lang="en-US" sz="1100"/>
        </a:p>
      </xdr:txBody>
    </xdr:sp>
    <xdr:clientData/>
  </xdr:oneCellAnchor>
  <xdr:oneCellAnchor>
    <xdr:from>
      <xdr:col>23</xdr:col>
      <xdr:colOff>0</xdr:colOff>
      <xdr:row>4</xdr:row>
      <xdr:rowOff>19050</xdr:rowOff>
    </xdr:from>
    <xdr:ext cx="793868" cy="344453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43232C32-FF5E-4D7C-B00D-526A8CD3D426}"/>
            </a:ext>
          </a:extLst>
        </xdr:cNvPr>
        <xdr:cNvSpPr txBox="1"/>
      </xdr:nvSpPr>
      <xdr:spPr>
        <a:xfrm>
          <a:off x="11220132382" y="3686175"/>
          <a:ext cx="793868" cy="34445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pPr algn="r" rtl="1"/>
          <a:endParaRPr lang="en-US" sz="1100"/>
        </a:p>
        <a:p>
          <a:pPr algn="r" rtl="1"/>
          <a:endParaRPr lang="en-US" sz="1100"/>
        </a:p>
      </xdr:txBody>
    </xdr:sp>
    <xdr:clientData/>
  </xdr:oneCellAnchor>
  <xdr:oneCellAnchor>
    <xdr:from>
      <xdr:col>23</xdr:col>
      <xdr:colOff>0</xdr:colOff>
      <xdr:row>4</xdr:row>
      <xdr:rowOff>19050</xdr:rowOff>
    </xdr:from>
    <xdr:ext cx="793868" cy="344453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59F7CA9-6649-4297-91DE-D433905C2727}"/>
            </a:ext>
          </a:extLst>
        </xdr:cNvPr>
        <xdr:cNvSpPr txBox="1"/>
      </xdr:nvSpPr>
      <xdr:spPr>
        <a:xfrm>
          <a:off x="11220132382" y="3686175"/>
          <a:ext cx="793868" cy="34445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pPr algn="r" rtl="1"/>
          <a:endParaRPr lang="en-US" sz="1100"/>
        </a:p>
        <a:p>
          <a:pPr algn="r" rtl="1"/>
          <a:endParaRPr lang="en-US" sz="1100"/>
        </a:p>
      </xdr:txBody>
    </xdr:sp>
    <xdr:clientData/>
  </xdr:oneCellAnchor>
  <xdr:oneCellAnchor>
    <xdr:from>
      <xdr:col>23</xdr:col>
      <xdr:colOff>0</xdr:colOff>
      <xdr:row>4</xdr:row>
      <xdr:rowOff>19050</xdr:rowOff>
    </xdr:from>
    <xdr:ext cx="793868" cy="344453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5EA07E69-E7B4-4AFB-9203-4C5033F4E1D3}"/>
            </a:ext>
          </a:extLst>
        </xdr:cNvPr>
        <xdr:cNvSpPr txBox="1"/>
      </xdr:nvSpPr>
      <xdr:spPr>
        <a:xfrm>
          <a:off x="11220132382" y="3686175"/>
          <a:ext cx="793868" cy="34445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pPr algn="r" rtl="1"/>
          <a:endParaRPr lang="en-US" sz="1100"/>
        </a:p>
        <a:p>
          <a:pPr algn="r" rtl="1"/>
          <a:endParaRPr lang="en-US" sz="1100"/>
        </a:p>
      </xdr:txBody>
    </xdr:sp>
    <xdr:clientData/>
  </xdr:oneCellAnchor>
  <xdr:oneCellAnchor>
    <xdr:from>
      <xdr:col>23</xdr:col>
      <xdr:colOff>0</xdr:colOff>
      <xdr:row>4</xdr:row>
      <xdr:rowOff>19050</xdr:rowOff>
    </xdr:from>
    <xdr:ext cx="793868" cy="344453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E8653BC7-B431-444E-BF0D-20CE82FF987B}"/>
            </a:ext>
          </a:extLst>
        </xdr:cNvPr>
        <xdr:cNvSpPr txBox="1"/>
      </xdr:nvSpPr>
      <xdr:spPr>
        <a:xfrm>
          <a:off x="11220132382" y="3686175"/>
          <a:ext cx="793868" cy="34445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pPr algn="r" rtl="1"/>
          <a:endParaRPr lang="en-US" sz="1100"/>
        </a:p>
        <a:p>
          <a:pPr algn="r" rtl="1"/>
          <a:endParaRPr lang="en-US" sz="1100"/>
        </a:p>
      </xdr:txBody>
    </xdr:sp>
    <xdr:clientData/>
  </xdr:oneCellAnchor>
  <xdr:oneCellAnchor>
    <xdr:from>
      <xdr:col>23</xdr:col>
      <xdr:colOff>0</xdr:colOff>
      <xdr:row>4</xdr:row>
      <xdr:rowOff>19050</xdr:rowOff>
    </xdr:from>
    <xdr:ext cx="793868" cy="344453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BE69EA79-16E6-408C-B5FE-CB1EDAE91E98}"/>
            </a:ext>
          </a:extLst>
        </xdr:cNvPr>
        <xdr:cNvSpPr txBox="1"/>
      </xdr:nvSpPr>
      <xdr:spPr>
        <a:xfrm>
          <a:off x="11220132382" y="3686175"/>
          <a:ext cx="793868" cy="34445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pPr algn="r" rtl="1"/>
          <a:endParaRPr lang="en-US" sz="1100"/>
        </a:p>
        <a:p>
          <a:pPr algn="r" rtl="1"/>
          <a:endParaRPr lang="en-US" sz="1100"/>
        </a:p>
      </xdr:txBody>
    </xdr:sp>
    <xdr:clientData/>
  </xdr:oneCellAnchor>
  <xdr:oneCellAnchor>
    <xdr:from>
      <xdr:col>23</xdr:col>
      <xdr:colOff>0</xdr:colOff>
      <xdr:row>4</xdr:row>
      <xdr:rowOff>19050</xdr:rowOff>
    </xdr:from>
    <xdr:ext cx="793868" cy="344453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B64DB1A1-C609-4D81-BCB5-17A89BBB40D2}"/>
            </a:ext>
          </a:extLst>
        </xdr:cNvPr>
        <xdr:cNvSpPr txBox="1"/>
      </xdr:nvSpPr>
      <xdr:spPr>
        <a:xfrm>
          <a:off x="11220132382" y="3686175"/>
          <a:ext cx="793868" cy="34445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pPr algn="r" rtl="1"/>
          <a:endParaRPr lang="en-US" sz="1100"/>
        </a:p>
        <a:p>
          <a:pPr algn="r" rtl="1"/>
          <a:endParaRPr lang="en-US" sz="1100"/>
        </a:p>
      </xdr:txBody>
    </xdr:sp>
    <xdr:clientData/>
  </xdr:oneCellAnchor>
  <xdr:oneCellAnchor>
    <xdr:from>
      <xdr:col>23</xdr:col>
      <xdr:colOff>0</xdr:colOff>
      <xdr:row>4</xdr:row>
      <xdr:rowOff>19050</xdr:rowOff>
    </xdr:from>
    <xdr:ext cx="793868" cy="344453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DE2562DF-8F4C-48A4-98E1-B14094F9E3CC}"/>
            </a:ext>
          </a:extLst>
        </xdr:cNvPr>
        <xdr:cNvSpPr txBox="1"/>
      </xdr:nvSpPr>
      <xdr:spPr>
        <a:xfrm>
          <a:off x="11220132382" y="3686175"/>
          <a:ext cx="793868" cy="34445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pPr algn="r" rtl="1"/>
          <a:endParaRPr lang="en-US" sz="1100"/>
        </a:p>
        <a:p>
          <a:pPr algn="r" rtl="1"/>
          <a:endParaRPr lang="en-US" sz="1100"/>
        </a:p>
      </xdr:txBody>
    </xdr:sp>
    <xdr:clientData/>
  </xdr:oneCellAnchor>
  <xdr:oneCellAnchor>
    <xdr:from>
      <xdr:col>23</xdr:col>
      <xdr:colOff>0</xdr:colOff>
      <xdr:row>4</xdr:row>
      <xdr:rowOff>19050</xdr:rowOff>
    </xdr:from>
    <xdr:ext cx="793868" cy="344453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FCFDEBEC-6DA3-4D5E-87B4-DFAD138380D4}"/>
            </a:ext>
          </a:extLst>
        </xdr:cNvPr>
        <xdr:cNvSpPr txBox="1"/>
      </xdr:nvSpPr>
      <xdr:spPr>
        <a:xfrm>
          <a:off x="11220132382" y="3686175"/>
          <a:ext cx="793868" cy="34445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pPr algn="r" rtl="1"/>
          <a:endParaRPr lang="en-US" sz="1100"/>
        </a:p>
        <a:p>
          <a:pPr algn="r" rtl="1"/>
          <a:endParaRPr lang="en-US" sz="1100"/>
        </a:p>
      </xdr:txBody>
    </xdr:sp>
    <xdr:clientData/>
  </xdr:oneCellAnchor>
  <xdr:oneCellAnchor>
    <xdr:from>
      <xdr:col>23</xdr:col>
      <xdr:colOff>0</xdr:colOff>
      <xdr:row>4</xdr:row>
      <xdr:rowOff>19050</xdr:rowOff>
    </xdr:from>
    <xdr:ext cx="793868" cy="344453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3EAECB54-CDCE-497F-8649-655C3648AD4C}"/>
            </a:ext>
          </a:extLst>
        </xdr:cNvPr>
        <xdr:cNvSpPr txBox="1"/>
      </xdr:nvSpPr>
      <xdr:spPr>
        <a:xfrm>
          <a:off x="11220132382" y="3686175"/>
          <a:ext cx="793868" cy="34445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pPr algn="r" rtl="1"/>
          <a:endParaRPr lang="en-US" sz="1100"/>
        </a:p>
        <a:p>
          <a:pPr algn="r" rtl="1"/>
          <a:endParaRPr lang="en-US" sz="1100"/>
        </a:p>
      </xdr:txBody>
    </xdr:sp>
    <xdr:clientData/>
  </xdr:oneCellAnchor>
  <xdr:oneCellAnchor>
    <xdr:from>
      <xdr:col>23</xdr:col>
      <xdr:colOff>0</xdr:colOff>
      <xdr:row>4</xdr:row>
      <xdr:rowOff>19050</xdr:rowOff>
    </xdr:from>
    <xdr:ext cx="793868" cy="344453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D06305CB-4889-47A4-8085-ED7336EDFD40}"/>
            </a:ext>
          </a:extLst>
        </xdr:cNvPr>
        <xdr:cNvSpPr txBox="1"/>
      </xdr:nvSpPr>
      <xdr:spPr>
        <a:xfrm>
          <a:off x="11220132382" y="3686175"/>
          <a:ext cx="793868" cy="34445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pPr algn="r" rtl="1"/>
          <a:endParaRPr lang="en-US" sz="1100"/>
        </a:p>
        <a:p>
          <a:pPr algn="r" rtl="1"/>
          <a:endParaRPr lang="en-US" sz="1100"/>
        </a:p>
      </xdr:txBody>
    </xdr:sp>
    <xdr:clientData/>
  </xdr:oneCellAnchor>
  <xdr:oneCellAnchor>
    <xdr:from>
      <xdr:col>23</xdr:col>
      <xdr:colOff>0</xdr:colOff>
      <xdr:row>4</xdr:row>
      <xdr:rowOff>19050</xdr:rowOff>
    </xdr:from>
    <xdr:ext cx="793868" cy="344453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8B7D99B-EB55-48D0-A7AF-6E95E00A3F55}"/>
            </a:ext>
          </a:extLst>
        </xdr:cNvPr>
        <xdr:cNvSpPr txBox="1"/>
      </xdr:nvSpPr>
      <xdr:spPr>
        <a:xfrm>
          <a:off x="11220132382" y="3686175"/>
          <a:ext cx="793868" cy="34445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pPr algn="r" rtl="1"/>
          <a:endParaRPr lang="en-US" sz="1100"/>
        </a:p>
        <a:p>
          <a:pPr algn="r" rtl="1"/>
          <a:endParaRPr lang="en-US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0</xdr:colOff>
      <xdr:row>74</xdr:row>
      <xdr:rowOff>19050</xdr:rowOff>
    </xdr:from>
    <xdr:ext cx="65" cy="17222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11229719665" y="5676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pPr algn="r" rtl="1"/>
          <a:endParaRPr lang="en-US" sz="1100"/>
        </a:p>
      </xdr:txBody>
    </xdr:sp>
    <xdr:clientData/>
  </xdr:oneCellAnchor>
  <xdr:oneCellAnchor>
    <xdr:from>
      <xdr:col>16</xdr:col>
      <xdr:colOff>0</xdr:colOff>
      <xdr:row>74</xdr:row>
      <xdr:rowOff>19050</xdr:rowOff>
    </xdr:from>
    <xdr:ext cx="65" cy="17222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11229719665" y="5676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pPr algn="r" rtl="1"/>
          <a:endParaRPr lang="en-US" sz="1100"/>
        </a:p>
      </xdr:txBody>
    </xdr:sp>
    <xdr:clientData/>
  </xdr:oneCellAnchor>
  <xdr:oneCellAnchor>
    <xdr:from>
      <xdr:col>16</xdr:col>
      <xdr:colOff>0</xdr:colOff>
      <xdr:row>74</xdr:row>
      <xdr:rowOff>19050</xdr:rowOff>
    </xdr:from>
    <xdr:ext cx="65" cy="172227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/>
      </xdr:nvSpPr>
      <xdr:spPr>
        <a:xfrm>
          <a:off x="11229719665" y="5676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pPr algn="r" rtl="1"/>
          <a:endParaRPr lang="en-US" sz="1100"/>
        </a:p>
      </xdr:txBody>
    </xdr:sp>
    <xdr:clientData/>
  </xdr:oneCellAnchor>
</xdr:wsDr>
</file>

<file path=xl/tables/table1.xml><?xml version="1.0" encoding="utf-8"?>
<table xmlns="http://schemas.openxmlformats.org/spreadsheetml/2006/main" id="2" name="Table2453" displayName="Table2453" ref="B2:W35" totalsRowShown="0" headerRowDxfId="91" dataDxfId="89" headerRowBorderDxfId="90" tableBorderDxfId="88" totalsRowBorderDxfId="87">
  <autoFilter ref="B2:W35"/>
  <tableColumns count="22">
    <tableColumn id="1" name="ردیف " dataDxfId="86" totalsRowDxfId="85"/>
    <tableColumn id="28" name="نوع" dataDxfId="84" totalsRowDxfId="83"/>
    <tableColumn id="2" name="موضوع  قرارداد" dataDxfId="82" totalsRowDxfId="81"/>
    <tableColumn id="4" name="کد پروژه" dataDxfId="80" totalsRowDxfId="79"/>
    <tableColumn id="3" name="نام کارفرما" dataDxfId="78" totalsRowDxfId="77"/>
    <tableColumn id="34" name="محل تحویل/اجرا" dataDxfId="76" totalsRowDxfId="75"/>
    <tableColumn id="5" name="Total Plan" dataDxfId="74" totalsRowDxfId="73"/>
    <tableColumn id="6" name="Total Actual" dataDxfId="72" totalsRowDxfId="71"/>
    <tableColumn id="23" name="Engineering Actual" dataDxfId="70" totalsRowDxfId="69"/>
    <tableColumn id="27" name="Procurement Actual" dataDxfId="68" totalsRowDxfId="67"/>
    <tableColumn id="24" name="Manufacturing Actual" dataDxfId="66" totalsRowDxfId="65"/>
    <tableColumn id="25" name="Erection Actual" dataDxfId="64" totalsRowDxfId="63"/>
    <tableColumn id="22" name="Comm Actual" dataDxfId="62" totalsRowDxfId="61"/>
    <tableColumn id="8" name=" تاریخ شروع قرارداد" dataDxfId="60" totalsRowDxfId="59"/>
    <tableColumn id="9" name="شماره قرارداد" dataDxfId="58" totalsRowDxfId="57"/>
    <tableColumn id="48" name="مبلغ تمام شده (ریال)" dataDxfId="56" totalsRowDxfId="55" dataCellStyle="Comma"/>
    <tableColumn id="32" name="صورت وضعیت 1" dataDxfId="54" totalsRowDxfId="53" dataCellStyle="Comma"/>
    <tableColumn id="31" name="صورت وضعیت 2" dataDxfId="52" totalsRowDxfId="51" dataCellStyle="Comma"/>
    <tableColumn id="30" name="صورت وضعیت 3" dataDxfId="50" totalsRowDxfId="49" dataCellStyle="Comma"/>
    <tableColumn id="29" name="صورت وضعیت 4" dataDxfId="48" totalsRowDxfId="47" dataCellStyle="Comma"/>
    <tableColumn id="33" name="صورت وضعیت 5" dataDxfId="46" totalsRowDxfId="45" dataCellStyle="Comma"/>
    <tableColumn id="16" name="طول مدت پیمان" dataDxfId="44" totalsRowDxfId="43"/>
  </tableColumns>
  <tableStyleInfo name="TableStyleLight8" showFirstColumn="0" showLastColumn="0" showRowStripes="1" showColumnStripes="0"/>
</table>
</file>

<file path=xl/tables/table2.xml><?xml version="1.0" encoding="utf-8"?>
<table xmlns="http://schemas.openxmlformats.org/spreadsheetml/2006/main" id="1" name="Project_Overview342" displayName="Project_Overview342" ref="A2:M12" totalsRowShown="0" headerRowDxfId="42" headerRowBorderDxfId="41" tableBorderDxfId="40">
  <autoFilter ref="A2:M12"/>
  <tableColumns count="13">
    <tableColumn id="6" name="ردیف " dataDxfId="39"/>
    <tableColumn id="10" name="موضوع قرارداد" dataDxfId="38"/>
    <tableColumn id="8" name="نام کارفرما" dataDxfId="37"/>
    <tableColumn id="4" name="کد پروژه" dataDxfId="36"/>
    <tableColumn id="1" name="مقدار(کیلو/تعداد) " dataDxfId="35"/>
    <tableColumn id="38" name=" تاریخ امضا قرارداد" dataDxfId="34"/>
    <tableColumn id="37" name="شماره  قرارداد" dataDxfId="33"/>
    <tableColumn id="41" name="ابلاغ داخلی به واحدها " dataDxfId="32" dataCellStyle="Comma"/>
    <tableColumn id="2" name="مبلغ قرارداد" dataDxfId="31" dataCellStyle="Comma"/>
    <tableColumn id="43" name="میزان پیش پرداخت" dataDxfId="30" dataCellStyle="Comma"/>
    <tableColumn id="5" name="تاریخ دریافت پیش پرداخت" dataDxfId="29"/>
    <tableColumn id="48" name="طول مدت پیمان" dataDxfId="28"/>
    <tableColumn id="62" name="تاریخ اتمام اولیه قرارداد " dataDxfId="27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1.xml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EP48"/>
  <sheetViews>
    <sheetView rightToLeft="1" tabSelected="1" view="pageBreakPreview" topLeftCell="B1" zoomScaleNormal="100" zoomScaleSheetLayoutView="100" workbookViewId="0">
      <pane xSplit="4" ySplit="2" topLeftCell="F3" activePane="bottomRight" state="frozen"/>
      <selection activeCell="B1" sqref="B1"/>
      <selection pane="topRight" activeCell="G1" sqref="G1"/>
      <selection pane="bottomLeft" activeCell="B3" sqref="B3"/>
      <selection pane="bottomRight" activeCell="Y6" sqref="Y6"/>
    </sheetView>
  </sheetViews>
  <sheetFormatPr defaultColWidth="9" defaultRowHeight="21"/>
  <cols>
    <col min="1" max="1" width="14.25" style="30" hidden="1" customWidth="1"/>
    <col min="2" max="2" width="10.625" style="24" customWidth="1"/>
    <col min="3" max="3" width="24" style="25" bestFit="1" customWidth="1"/>
    <col min="4" max="4" width="32.75" style="44" customWidth="1"/>
    <col min="5" max="5" width="12.625" style="65" bestFit="1" customWidth="1"/>
    <col min="6" max="6" width="15.25" style="26" bestFit="1" customWidth="1"/>
    <col min="7" max="7" width="24.875" style="26" customWidth="1"/>
    <col min="8" max="8" width="15" hidden="1" customWidth="1"/>
    <col min="9" max="9" width="18.375" style="65" hidden="1" customWidth="1"/>
    <col min="10" max="10" width="25.25" style="65" hidden="1" customWidth="1"/>
    <col min="11" max="11" width="26.875" style="65" hidden="1" customWidth="1"/>
    <col min="12" max="12" width="28" style="65" hidden="1" customWidth="1"/>
    <col min="13" max="13" width="21.75" style="65" hidden="1" customWidth="1"/>
    <col min="14" max="14" width="20.125" style="65" hidden="1" customWidth="1"/>
    <col min="15" max="15" width="20.25" style="27" bestFit="1" customWidth="1"/>
    <col min="16" max="16" width="19" style="27" bestFit="1" customWidth="1"/>
    <col min="17" max="17" width="1.625" style="28" hidden="1" customWidth="1"/>
    <col min="18" max="18" width="17.25" style="27" hidden="1" customWidth="1"/>
    <col min="19" max="19" width="17.25" style="95" hidden="1" customWidth="1"/>
    <col min="20" max="22" width="18" style="95" hidden="1" customWidth="1"/>
    <col min="23" max="23" width="22.375" style="95" bestFit="1" customWidth="1"/>
    <col min="24" max="24" width="14.25" style="30" bestFit="1" customWidth="1"/>
    <col min="25" max="25" width="28.125" style="30" customWidth="1"/>
    <col min="26" max="26" width="8.625" style="30" bestFit="1" customWidth="1"/>
    <col min="27" max="27" width="12.625" style="30" hidden="1" customWidth="1"/>
    <col min="28" max="28" width="8.625" style="30" bestFit="1" customWidth="1"/>
    <col min="29" max="29" width="0" style="30" hidden="1" customWidth="1"/>
    <col min="30" max="16384" width="9" style="30"/>
  </cols>
  <sheetData>
    <row r="1" spans="1:24" s="31" customFormat="1" ht="57" customHeight="1">
      <c r="A1" s="108">
        <f ca="1">TODAY()</f>
        <v>45528</v>
      </c>
      <c r="B1" s="269" t="s">
        <v>492</v>
      </c>
      <c r="C1" s="270"/>
      <c r="D1" s="270"/>
      <c r="E1" s="270"/>
      <c r="F1" s="270"/>
      <c r="G1" s="270"/>
      <c r="H1" s="270"/>
      <c r="I1" s="270"/>
      <c r="J1" s="271"/>
      <c r="K1" s="271"/>
      <c r="L1" s="271"/>
      <c r="M1" s="271"/>
      <c r="N1" s="271"/>
      <c r="O1" s="270"/>
      <c r="P1" s="270"/>
      <c r="Q1" s="270"/>
      <c r="R1" s="271"/>
      <c r="S1" s="271"/>
      <c r="T1" s="271"/>
      <c r="U1" s="271"/>
      <c r="V1" s="271"/>
      <c r="W1" s="270"/>
    </row>
    <row r="2" spans="1:24" ht="40.15" customHeight="1">
      <c r="A2" s="122" t="s">
        <v>355</v>
      </c>
      <c r="B2" s="133" t="s">
        <v>109</v>
      </c>
      <c r="C2" s="133" t="s">
        <v>354</v>
      </c>
      <c r="D2" s="133" t="s">
        <v>421</v>
      </c>
      <c r="E2" s="133" t="s">
        <v>73</v>
      </c>
      <c r="F2" s="133" t="s">
        <v>8</v>
      </c>
      <c r="G2" s="133" t="s">
        <v>426</v>
      </c>
      <c r="H2" s="134" t="s">
        <v>346</v>
      </c>
      <c r="I2" s="134" t="s">
        <v>347</v>
      </c>
      <c r="J2" s="187" t="s">
        <v>422</v>
      </c>
      <c r="K2" s="134" t="s">
        <v>349</v>
      </c>
      <c r="L2" s="134" t="s">
        <v>423</v>
      </c>
      <c r="M2" s="134" t="s">
        <v>424</v>
      </c>
      <c r="N2" s="169" t="s">
        <v>353</v>
      </c>
      <c r="O2" s="133" t="s">
        <v>425</v>
      </c>
      <c r="P2" s="133" t="s">
        <v>21</v>
      </c>
      <c r="Q2" s="133" t="s">
        <v>427</v>
      </c>
      <c r="R2" s="190" t="s">
        <v>341</v>
      </c>
      <c r="S2" s="124" t="s">
        <v>342</v>
      </c>
      <c r="T2" s="124" t="s">
        <v>343</v>
      </c>
      <c r="U2" s="124" t="s">
        <v>344</v>
      </c>
      <c r="V2" s="174" t="s">
        <v>400</v>
      </c>
      <c r="W2" s="133" t="s">
        <v>12</v>
      </c>
    </row>
    <row r="3" spans="1:24">
      <c r="A3" s="122"/>
      <c r="B3" s="34">
        <v>1</v>
      </c>
      <c r="C3" s="13" t="s">
        <v>355</v>
      </c>
      <c r="D3" s="249" t="s">
        <v>420</v>
      </c>
      <c r="E3" s="93">
        <v>187</v>
      </c>
      <c r="F3" s="13" t="s">
        <v>204</v>
      </c>
      <c r="G3" s="13" t="s">
        <v>435</v>
      </c>
      <c r="H3" s="118">
        <v>1</v>
      </c>
      <c r="I3" s="118">
        <v>0.999</v>
      </c>
      <c r="J3" s="188">
        <v>0.99</v>
      </c>
      <c r="K3" s="118">
        <v>1</v>
      </c>
      <c r="L3" s="118">
        <v>1</v>
      </c>
      <c r="M3" s="118">
        <v>1</v>
      </c>
      <c r="N3" s="170">
        <v>1</v>
      </c>
      <c r="O3" s="34" t="s">
        <v>192</v>
      </c>
      <c r="P3" s="34">
        <v>2001105</v>
      </c>
      <c r="Q3" s="84"/>
      <c r="R3" s="191"/>
      <c r="S3" s="98"/>
      <c r="T3" s="98"/>
      <c r="U3" s="98"/>
      <c r="V3" s="175"/>
      <c r="W3" s="12">
        <f>426</f>
        <v>426</v>
      </c>
    </row>
    <row r="4" spans="1:24">
      <c r="A4" s="122"/>
      <c r="B4" s="34">
        <v>2</v>
      </c>
      <c r="C4" s="13" t="s">
        <v>355</v>
      </c>
      <c r="D4" s="125" t="s">
        <v>281</v>
      </c>
      <c r="E4" s="93">
        <v>206</v>
      </c>
      <c r="F4" s="68" t="s">
        <v>204</v>
      </c>
      <c r="G4" s="68" t="s">
        <v>435</v>
      </c>
      <c r="H4" s="118">
        <v>1</v>
      </c>
      <c r="I4" s="118">
        <v>0.995</v>
      </c>
      <c r="J4" s="188">
        <v>0.995</v>
      </c>
      <c r="K4" s="118">
        <v>1</v>
      </c>
      <c r="L4" s="118">
        <v>1</v>
      </c>
      <c r="M4" s="135">
        <v>1</v>
      </c>
      <c r="N4" s="171" t="s">
        <v>433</v>
      </c>
      <c r="O4" s="34" t="s">
        <v>290</v>
      </c>
      <c r="P4" s="34">
        <v>2001179</v>
      </c>
      <c r="Q4" s="84"/>
      <c r="R4" s="192"/>
      <c r="S4" s="97"/>
      <c r="T4" s="97"/>
      <c r="U4" s="97"/>
      <c r="V4" s="176"/>
      <c r="W4" s="12">
        <f>15*30</f>
        <v>450</v>
      </c>
    </row>
    <row r="5" spans="1:24" ht="75" customHeight="1">
      <c r="A5" s="122"/>
      <c r="B5" s="34">
        <v>3</v>
      </c>
      <c r="C5" s="13" t="s">
        <v>356</v>
      </c>
      <c r="D5" s="125" t="s">
        <v>286</v>
      </c>
      <c r="E5" s="93">
        <v>208</v>
      </c>
      <c r="F5" s="68" t="s">
        <v>1</v>
      </c>
      <c r="G5" s="68" t="s">
        <v>429</v>
      </c>
      <c r="H5" s="118">
        <v>1</v>
      </c>
      <c r="I5" s="118">
        <v>1</v>
      </c>
      <c r="J5" s="188">
        <v>1</v>
      </c>
      <c r="K5" s="118">
        <v>1</v>
      </c>
      <c r="L5" s="118">
        <v>1</v>
      </c>
      <c r="M5" s="135" t="s">
        <v>433</v>
      </c>
      <c r="N5" s="171" t="s">
        <v>433</v>
      </c>
      <c r="O5" s="34" t="s">
        <v>284</v>
      </c>
      <c r="P5" s="34">
        <v>195464</v>
      </c>
      <c r="Q5" s="84"/>
      <c r="R5" s="193"/>
      <c r="S5" s="99"/>
      <c r="T5" s="99"/>
      <c r="U5" s="99"/>
      <c r="V5" s="177"/>
      <c r="W5" s="12" t="s">
        <v>285</v>
      </c>
      <c r="X5" s="29"/>
    </row>
    <row r="6" spans="1:24" ht="126.75" customHeight="1">
      <c r="A6" s="122"/>
      <c r="B6" s="34">
        <v>4</v>
      </c>
      <c r="C6" s="13" t="s">
        <v>355</v>
      </c>
      <c r="D6" s="125" t="s">
        <v>317</v>
      </c>
      <c r="E6" s="93">
        <v>215</v>
      </c>
      <c r="F6" s="68" t="s">
        <v>308</v>
      </c>
      <c r="G6" s="68" t="s">
        <v>437</v>
      </c>
      <c r="H6" s="64">
        <v>1</v>
      </c>
      <c r="I6" s="64">
        <v>0.95</v>
      </c>
      <c r="J6" s="189">
        <v>1</v>
      </c>
      <c r="K6" s="64">
        <v>1</v>
      </c>
      <c r="L6" s="64">
        <v>1</v>
      </c>
      <c r="M6" s="64">
        <v>1</v>
      </c>
      <c r="N6" s="172">
        <v>1</v>
      </c>
      <c r="O6" s="34" t="s">
        <v>442</v>
      </c>
      <c r="P6" s="34" t="s">
        <v>309</v>
      </c>
      <c r="Q6" s="84"/>
      <c r="R6" s="193">
        <v>70443804015</v>
      </c>
      <c r="S6" s="99">
        <v>27308349799</v>
      </c>
      <c r="T6" s="99">
        <v>153999451879</v>
      </c>
      <c r="U6" s="99"/>
      <c r="V6" s="177"/>
      <c r="W6" s="12">
        <v>180</v>
      </c>
      <c r="X6" s="29"/>
    </row>
    <row r="7" spans="1:24" ht="121.5" customHeight="1">
      <c r="A7" s="122"/>
      <c r="B7" s="34">
        <v>5</v>
      </c>
      <c r="C7" s="13" t="s">
        <v>355</v>
      </c>
      <c r="D7" s="222" t="s">
        <v>318</v>
      </c>
      <c r="E7" s="93">
        <v>215</v>
      </c>
      <c r="F7" s="13" t="s">
        <v>308</v>
      </c>
      <c r="G7" s="68" t="s">
        <v>437</v>
      </c>
      <c r="H7" s="118">
        <v>1</v>
      </c>
      <c r="I7" s="118">
        <v>0.85</v>
      </c>
      <c r="J7" s="188">
        <v>0.5</v>
      </c>
      <c r="K7" s="118">
        <v>0.95450000000000002</v>
      </c>
      <c r="L7" s="118">
        <v>0.9405</v>
      </c>
      <c r="M7" s="135">
        <v>0.45939999999999998</v>
      </c>
      <c r="N7" s="171" t="s">
        <v>433</v>
      </c>
      <c r="O7" s="34" t="s">
        <v>334</v>
      </c>
      <c r="P7" s="34" t="s">
        <v>309</v>
      </c>
      <c r="Q7" s="84"/>
      <c r="R7" s="191"/>
      <c r="S7" s="98"/>
      <c r="T7" s="98"/>
      <c r="U7" s="98"/>
      <c r="V7" s="175"/>
      <c r="W7" s="12">
        <v>120</v>
      </c>
      <c r="X7" s="29"/>
    </row>
    <row r="8" spans="1:24" ht="137.25" customHeight="1">
      <c r="A8" s="122"/>
      <c r="B8" s="34">
        <v>6</v>
      </c>
      <c r="C8" s="13" t="s">
        <v>355</v>
      </c>
      <c r="D8" s="222" t="s">
        <v>314</v>
      </c>
      <c r="E8" s="93">
        <v>217</v>
      </c>
      <c r="F8" s="68" t="s">
        <v>0</v>
      </c>
      <c r="G8" s="68" t="s">
        <v>436</v>
      </c>
      <c r="H8" s="64" t="s">
        <v>468</v>
      </c>
      <c r="I8" s="143">
        <v>0.55000000000000004</v>
      </c>
      <c r="J8" s="189"/>
      <c r="K8" s="64"/>
      <c r="L8" s="64">
        <v>0.31</v>
      </c>
      <c r="M8" s="136">
        <v>0</v>
      </c>
      <c r="N8" s="173">
        <v>0</v>
      </c>
      <c r="O8" s="34" t="s">
        <v>434</v>
      </c>
      <c r="P8" s="34" t="s">
        <v>315</v>
      </c>
      <c r="Q8" s="84"/>
      <c r="R8" s="194">
        <v>15999611200</v>
      </c>
      <c r="S8" s="104">
        <v>80219650000</v>
      </c>
      <c r="T8" s="104"/>
      <c r="U8" s="104"/>
      <c r="V8" s="178"/>
      <c r="W8" s="12">
        <v>365</v>
      </c>
      <c r="X8" s="29"/>
    </row>
    <row r="9" spans="1:24">
      <c r="A9" s="123"/>
      <c r="B9" s="158">
        <v>7</v>
      </c>
      <c r="C9" s="208" t="s">
        <v>356</v>
      </c>
      <c r="D9" s="209" t="s">
        <v>389</v>
      </c>
      <c r="E9" s="93">
        <v>218</v>
      </c>
      <c r="F9" s="156" t="s">
        <v>0</v>
      </c>
      <c r="G9" s="156" t="s">
        <v>429</v>
      </c>
      <c r="H9" s="210">
        <v>1</v>
      </c>
      <c r="I9" s="210">
        <v>0.98</v>
      </c>
      <c r="J9" s="118">
        <v>1</v>
      </c>
      <c r="K9" s="118">
        <v>1</v>
      </c>
      <c r="L9" s="118">
        <v>1</v>
      </c>
      <c r="M9" s="137" t="s">
        <v>433</v>
      </c>
      <c r="N9" s="137" t="s">
        <v>433</v>
      </c>
      <c r="O9" s="158" t="s">
        <v>322</v>
      </c>
      <c r="P9" s="158" t="s">
        <v>321</v>
      </c>
      <c r="Q9" s="211"/>
      <c r="R9" s="104"/>
      <c r="S9" s="104"/>
      <c r="T9" s="104"/>
      <c r="U9" s="104"/>
      <c r="V9" s="104"/>
      <c r="W9" s="160" t="s">
        <v>205</v>
      </c>
      <c r="X9" s="29"/>
    </row>
    <row r="10" spans="1:24" ht="137.25" customHeight="1">
      <c r="A10" s="122"/>
      <c r="B10" s="34">
        <v>7</v>
      </c>
      <c r="C10" s="13" t="s">
        <v>355</v>
      </c>
      <c r="D10" s="125" t="s">
        <v>335</v>
      </c>
      <c r="E10" s="93">
        <v>219</v>
      </c>
      <c r="F10" s="68" t="s">
        <v>316</v>
      </c>
      <c r="G10" s="68" t="s">
        <v>429</v>
      </c>
      <c r="H10" s="118">
        <v>1</v>
      </c>
      <c r="I10" s="118">
        <v>0.68</v>
      </c>
      <c r="J10" s="188"/>
      <c r="K10" s="118"/>
      <c r="L10" s="118"/>
      <c r="M10" s="135" t="s">
        <v>433</v>
      </c>
      <c r="N10" s="135" t="s">
        <v>433</v>
      </c>
      <c r="O10" s="34" t="s">
        <v>329</v>
      </c>
      <c r="P10" s="34">
        <v>2000106</v>
      </c>
      <c r="Q10" s="84"/>
      <c r="R10" s="195"/>
      <c r="S10" s="84"/>
      <c r="T10" s="84"/>
      <c r="U10" s="84"/>
      <c r="V10" s="179"/>
      <c r="W10" s="12">
        <v>365</v>
      </c>
      <c r="X10" s="29"/>
    </row>
    <row r="11" spans="1:24" ht="75" customHeight="1">
      <c r="A11" s="122"/>
      <c r="B11" s="141">
        <v>10</v>
      </c>
      <c r="C11" s="126" t="s">
        <v>356</v>
      </c>
      <c r="D11" s="127" t="s">
        <v>396</v>
      </c>
      <c r="E11" s="93">
        <v>219</v>
      </c>
      <c r="F11" s="142" t="s">
        <v>316</v>
      </c>
      <c r="G11" s="142"/>
      <c r="H11" s="128"/>
      <c r="I11" s="128"/>
      <c r="J11" s="128"/>
      <c r="K11" s="128"/>
      <c r="L11" s="128"/>
      <c r="M11" s="128"/>
      <c r="N11" s="128"/>
      <c r="O11" s="141" t="s">
        <v>398</v>
      </c>
      <c r="P11" s="141" t="s">
        <v>397</v>
      </c>
      <c r="Q11" s="129"/>
      <c r="R11" s="129"/>
      <c r="S11" s="129"/>
      <c r="T11" s="129"/>
      <c r="U11" s="129"/>
      <c r="V11" s="129"/>
      <c r="W11" s="140">
        <v>14</v>
      </c>
      <c r="X11" s="29"/>
    </row>
    <row r="12" spans="1:24" ht="75" customHeight="1">
      <c r="A12" s="122"/>
      <c r="B12" s="157">
        <v>9</v>
      </c>
      <c r="C12" s="212" t="s">
        <v>356</v>
      </c>
      <c r="D12" s="153" t="s">
        <v>357</v>
      </c>
      <c r="E12" s="93">
        <v>223</v>
      </c>
      <c r="F12" s="155" t="s">
        <v>1</v>
      </c>
      <c r="G12" s="155"/>
      <c r="H12" s="147"/>
      <c r="I12" s="147"/>
      <c r="J12" s="64"/>
      <c r="K12" s="64"/>
      <c r="L12" s="64"/>
      <c r="M12" s="64"/>
      <c r="N12" s="64"/>
      <c r="O12" s="161" t="s">
        <v>358</v>
      </c>
      <c r="P12" s="157">
        <v>206921</v>
      </c>
      <c r="Q12" s="139"/>
      <c r="R12" s="84"/>
      <c r="S12" s="84"/>
      <c r="T12" s="84"/>
      <c r="U12" s="84"/>
      <c r="V12" s="84"/>
      <c r="W12" s="159" t="s">
        <v>141</v>
      </c>
      <c r="X12" s="29"/>
    </row>
    <row r="13" spans="1:24" ht="69" customHeight="1">
      <c r="A13" s="122"/>
      <c r="B13" s="34">
        <v>8</v>
      </c>
      <c r="C13" s="13" t="s">
        <v>356</v>
      </c>
      <c r="D13" s="125" t="s">
        <v>404</v>
      </c>
      <c r="E13" s="93">
        <v>229</v>
      </c>
      <c r="F13" s="68" t="s">
        <v>405</v>
      </c>
      <c r="G13" s="68" t="s">
        <v>429</v>
      </c>
      <c r="H13" s="118">
        <v>0.99360000000000004</v>
      </c>
      <c r="I13" s="118">
        <v>0.91790000000000005</v>
      </c>
      <c r="J13" s="188">
        <v>1</v>
      </c>
      <c r="K13" s="118">
        <v>1</v>
      </c>
      <c r="L13" s="118">
        <v>0.91790000000000005</v>
      </c>
      <c r="M13" s="135" t="s">
        <v>433</v>
      </c>
      <c r="N13" s="135" t="s">
        <v>433</v>
      </c>
      <c r="O13" s="34" t="s">
        <v>441</v>
      </c>
      <c r="P13" s="221" t="s">
        <v>470</v>
      </c>
      <c r="Q13" s="84"/>
      <c r="R13" s="194"/>
      <c r="S13" s="104"/>
      <c r="T13" s="104"/>
      <c r="U13" s="104"/>
      <c r="V13" s="178"/>
      <c r="W13" s="221" t="s">
        <v>469</v>
      </c>
      <c r="X13" s="29"/>
    </row>
    <row r="14" spans="1:24" ht="98.25" customHeight="1">
      <c r="A14" s="122"/>
      <c r="B14" s="138">
        <v>9</v>
      </c>
      <c r="C14" s="13" t="s">
        <v>356</v>
      </c>
      <c r="D14" s="125" t="s">
        <v>404</v>
      </c>
      <c r="E14" s="93" t="s">
        <v>439</v>
      </c>
      <c r="F14" s="68" t="s">
        <v>440</v>
      </c>
      <c r="G14" s="68" t="s">
        <v>429</v>
      </c>
      <c r="H14" s="118">
        <v>1</v>
      </c>
      <c r="I14" s="118" t="s">
        <v>210</v>
      </c>
      <c r="J14" s="196"/>
      <c r="K14" s="68"/>
      <c r="L14" s="68"/>
      <c r="M14" s="135" t="s">
        <v>433</v>
      </c>
      <c r="N14" s="135" t="s">
        <v>433</v>
      </c>
      <c r="O14" s="34" t="s">
        <v>441</v>
      </c>
      <c r="P14" s="221" t="s">
        <v>470</v>
      </c>
      <c r="Q14" s="84"/>
      <c r="R14" s="221" t="s">
        <v>6</v>
      </c>
      <c r="S14" s="221" t="s">
        <v>6</v>
      </c>
      <c r="T14" s="221" t="s">
        <v>6</v>
      </c>
      <c r="U14" s="221" t="s">
        <v>6</v>
      </c>
      <c r="V14" s="221" t="s">
        <v>6</v>
      </c>
      <c r="W14" s="221" t="s">
        <v>6</v>
      </c>
      <c r="X14" s="29"/>
    </row>
    <row r="15" spans="1:24" ht="157.5" customHeight="1">
      <c r="A15" s="122"/>
      <c r="B15" s="34">
        <v>10</v>
      </c>
      <c r="C15" s="13" t="s">
        <v>355</v>
      </c>
      <c r="D15" s="125" t="s">
        <v>394</v>
      </c>
      <c r="E15" s="93">
        <v>230</v>
      </c>
      <c r="F15" s="68" t="s">
        <v>0</v>
      </c>
      <c r="G15" s="68" t="s">
        <v>436</v>
      </c>
      <c r="H15" s="68" t="s">
        <v>468</v>
      </c>
      <c r="I15" s="144">
        <v>0</v>
      </c>
      <c r="J15" s="197">
        <v>0</v>
      </c>
      <c r="K15" s="144">
        <v>0</v>
      </c>
      <c r="L15" s="144">
        <v>0</v>
      </c>
      <c r="M15" s="144">
        <v>0</v>
      </c>
      <c r="N15" s="180">
        <v>0</v>
      </c>
      <c r="O15" s="34" t="s">
        <v>380</v>
      </c>
      <c r="P15" s="34" t="s">
        <v>395</v>
      </c>
      <c r="Q15" s="84"/>
      <c r="R15" s="194"/>
      <c r="S15" s="104"/>
      <c r="T15" s="104"/>
      <c r="U15" s="104"/>
      <c r="V15" s="178"/>
      <c r="W15" s="12" t="s">
        <v>15</v>
      </c>
      <c r="X15" s="29"/>
    </row>
    <row r="16" spans="1:24" ht="50.25">
      <c r="A16" s="122"/>
      <c r="B16" s="223">
        <v>11</v>
      </c>
      <c r="C16" s="222" t="s">
        <v>355</v>
      </c>
      <c r="D16" s="125" t="s">
        <v>412</v>
      </c>
      <c r="E16" s="93">
        <v>231</v>
      </c>
      <c r="F16" s="224" t="s">
        <v>416</v>
      </c>
      <c r="G16" s="224" t="s">
        <v>429</v>
      </c>
      <c r="H16" s="144">
        <v>0.95030000000000003</v>
      </c>
      <c r="I16" s="144">
        <v>0.27689999999999998</v>
      </c>
      <c r="J16" s="197">
        <v>0.44369999999999998</v>
      </c>
      <c r="K16" s="144">
        <v>0.25929999999999997</v>
      </c>
      <c r="L16" s="144">
        <v>0.14560000000000001</v>
      </c>
      <c r="M16" s="225" t="s">
        <v>433</v>
      </c>
      <c r="N16" s="226" t="s">
        <v>433</v>
      </c>
      <c r="O16" s="223" t="s">
        <v>414</v>
      </c>
      <c r="P16" s="223" t="s">
        <v>415</v>
      </c>
      <c r="Q16" s="84"/>
      <c r="R16" s="194"/>
      <c r="S16" s="104"/>
      <c r="T16" s="104"/>
      <c r="U16" s="104"/>
      <c r="V16" s="178"/>
      <c r="W16" s="222" t="s">
        <v>413</v>
      </c>
      <c r="X16" s="29"/>
    </row>
    <row r="17" spans="1:23 16324:16370" ht="87.75" customHeight="1">
      <c r="A17" s="122"/>
      <c r="B17" s="223">
        <v>12</v>
      </c>
      <c r="C17" s="222" t="s">
        <v>355</v>
      </c>
      <c r="D17" s="125" t="s">
        <v>419</v>
      </c>
      <c r="E17" s="93">
        <v>232</v>
      </c>
      <c r="F17" s="224" t="s">
        <v>204</v>
      </c>
      <c r="G17" s="224" t="s">
        <v>435</v>
      </c>
      <c r="H17" s="144">
        <v>0.54779999999999995</v>
      </c>
      <c r="I17" s="227">
        <v>3.9399999999999998E-2</v>
      </c>
      <c r="J17" s="197">
        <v>1</v>
      </c>
      <c r="K17" s="144">
        <v>0.57599999999999996</v>
      </c>
      <c r="L17" s="144" t="s">
        <v>433</v>
      </c>
      <c r="M17" s="225">
        <v>0</v>
      </c>
      <c r="N17" s="228">
        <v>0</v>
      </c>
      <c r="O17" s="223" t="s">
        <v>418</v>
      </c>
      <c r="P17" s="223">
        <v>2002260</v>
      </c>
      <c r="Q17" s="84"/>
      <c r="R17" s="195"/>
      <c r="S17" s="84"/>
      <c r="T17" s="84"/>
      <c r="U17" s="84"/>
      <c r="V17" s="179"/>
      <c r="W17" s="222" t="s">
        <v>438</v>
      </c>
      <c r="XDL17" s="109"/>
      <c r="XDM17" s="85"/>
      <c r="XDN17" s="85"/>
      <c r="XDO17" s="13"/>
      <c r="XDP17" s="42"/>
      <c r="XDQ17" s="68"/>
      <c r="XDR17" s="93"/>
      <c r="XDS17" s="34"/>
      <c r="XDT17" s="13"/>
      <c r="XDU17" s="34"/>
      <c r="XDV17" s="34"/>
      <c r="XDW17" s="34"/>
      <c r="XDX17" s="34"/>
      <c r="XDY17" s="83"/>
      <c r="XDZ17" s="84"/>
      <c r="XEA17" s="12"/>
      <c r="XEB17" s="37"/>
      <c r="XEC17" s="37"/>
    </row>
    <row r="18" spans="1:23 16324:16370" ht="108.75" customHeight="1">
      <c r="B18" s="223">
        <v>13</v>
      </c>
      <c r="C18" s="222" t="s">
        <v>355</v>
      </c>
      <c r="D18" s="125" t="s">
        <v>417</v>
      </c>
      <c r="E18" s="93">
        <v>233</v>
      </c>
      <c r="F18" s="224" t="s">
        <v>204</v>
      </c>
      <c r="G18" s="224" t="s">
        <v>435</v>
      </c>
      <c r="H18" s="229" t="s">
        <v>465</v>
      </c>
      <c r="I18" s="230">
        <v>0</v>
      </c>
      <c r="J18" s="231">
        <v>0</v>
      </c>
      <c r="K18" s="229">
        <v>0</v>
      </c>
      <c r="L18" s="229">
        <v>0</v>
      </c>
      <c r="M18" s="229">
        <v>0</v>
      </c>
      <c r="N18" s="232">
        <v>0</v>
      </c>
      <c r="O18" s="223" t="s">
        <v>464</v>
      </c>
      <c r="P18" s="223">
        <v>2003107</v>
      </c>
      <c r="Q18" s="84"/>
      <c r="R18" s="195"/>
      <c r="S18" s="84"/>
      <c r="T18" s="84"/>
      <c r="U18" s="84"/>
      <c r="V18" s="179"/>
      <c r="W18" s="235" t="s">
        <v>446</v>
      </c>
    </row>
    <row r="19" spans="1:23 16324:16370" ht="85.5" customHeight="1">
      <c r="B19" s="34">
        <v>15</v>
      </c>
      <c r="C19" s="13" t="s">
        <v>356</v>
      </c>
      <c r="D19" s="125" t="s">
        <v>430</v>
      </c>
      <c r="E19" s="93">
        <v>234</v>
      </c>
      <c r="F19" s="68" t="s">
        <v>431</v>
      </c>
      <c r="G19" s="68" t="s">
        <v>429</v>
      </c>
      <c r="H19" s="145">
        <v>1</v>
      </c>
      <c r="I19" s="145">
        <v>1</v>
      </c>
      <c r="J19" s="145">
        <v>1</v>
      </c>
      <c r="K19" s="145">
        <v>1</v>
      </c>
      <c r="L19" s="145">
        <v>1</v>
      </c>
      <c r="M19" s="146" t="s">
        <v>433</v>
      </c>
      <c r="N19" s="181" t="s">
        <v>433</v>
      </c>
      <c r="O19" s="132" t="s">
        <v>432</v>
      </c>
      <c r="P19" s="130" t="s">
        <v>428</v>
      </c>
      <c r="Q19" s="84"/>
      <c r="R19" s="199"/>
      <c r="S19" s="131"/>
      <c r="T19" s="131"/>
      <c r="U19" s="131"/>
      <c r="V19" s="182"/>
      <c r="W19" s="13" t="s">
        <v>128</v>
      </c>
    </row>
    <row r="20" spans="1:23 16324:16370" ht="93" customHeight="1">
      <c r="B20" s="236">
        <v>14</v>
      </c>
      <c r="C20" s="222" t="s">
        <v>356</v>
      </c>
      <c r="D20" s="233" t="s">
        <v>447</v>
      </c>
      <c r="E20" s="93">
        <v>235</v>
      </c>
      <c r="F20" s="222" t="s">
        <v>308</v>
      </c>
      <c r="G20" s="224" t="s">
        <v>429</v>
      </c>
      <c r="H20" s="237">
        <v>0.1467</v>
      </c>
      <c r="I20" s="237">
        <v>1.4E-3</v>
      </c>
      <c r="J20" s="238">
        <v>3.5000000000000003E-2</v>
      </c>
      <c r="K20" s="230">
        <v>0</v>
      </c>
      <c r="L20" s="239">
        <v>0</v>
      </c>
      <c r="M20" s="225" t="s">
        <v>433</v>
      </c>
      <c r="N20" s="226" t="s">
        <v>433</v>
      </c>
      <c r="O20" s="151" t="s">
        <v>448</v>
      </c>
      <c r="P20" s="223" t="s">
        <v>466</v>
      </c>
      <c r="Q20" s="84"/>
      <c r="R20" s="200"/>
      <c r="S20" s="152"/>
      <c r="T20" s="152"/>
      <c r="U20" s="152"/>
      <c r="V20" s="183"/>
      <c r="W20" s="235" t="s">
        <v>467</v>
      </c>
    </row>
    <row r="21" spans="1:23 16324:16370" ht="75" customHeight="1">
      <c r="B21" s="150">
        <v>15</v>
      </c>
      <c r="C21" s="13" t="s">
        <v>356</v>
      </c>
      <c r="D21" s="125" t="s">
        <v>443</v>
      </c>
      <c r="E21" s="93">
        <v>236</v>
      </c>
      <c r="F21" s="68" t="s">
        <v>1</v>
      </c>
      <c r="G21" s="68" t="s">
        <v>429</v>
      </c>
      <c r="H21" s="154" t="s">
        <v>487</v>
      </c>
      <c r="I21" s="204">
        <v>0.05</v>
      </c>
      <c r="J21" s="198"/>
      <c r="K21" s="148"/>
      <c r="L21" s="147"/>
      <c r="M21" s="225" t="s">
        <v>433</v>
      </c>
      <c r="N21" s="226" t="s">
        <v>433</v>
      </c>
      <c r="O21" s="36" t="s">
        <v>471</v>
      </c>
      <c r="P21" s="130">
        <v>223307</v>
      </c>
      <c r="Q21" s="84"/>
      <c r="R21" s="201"/>
      <c r="S21" s="149"/>
      <c r="T21" s="149"/>
      <c r="U21" s="149"/>
      <c r="V21" s="184"/>
      <c r="W21" s="13" t="s">
        <v>285</v>
      </c>
    </row>
    <row r="22" spans="1:23 16324:16370" ht="75" customHeight="1">
      <c r="B22" s="150">
        <v>16</v>
      </c>
      <c r="C22" s="13" t="s">
        <v>356</v>
      </c>
      <c r="D22" s="125" t="s">
        <v>453</v>
      </c>
      <c r="E22" s="93">
        <v>237</v>
      </c>
      <c r="F22" s="68" t="s">
        <v>431</v>
      </c>
      <c r="G22" s="68" t="s">
        <v>429</v>
      </c>
      <c r="H22" s="154" t="s">
        <v>487</v>
      </c>
      <c r="I22" s="204">
        <v>0.05</v>
      </c>
      <c r="J22" s="198"/>
      <c r="K22" s="148"/>
      <c r="L22" s="147"/>
      <c r="M22" s="225" t="s">
        <v>433</v>
      </c>
      <c r="N22" s="226" t="s">
        <v>433</v>
      </c>
      <c r="O22" s="63" t="s">
        <v>444</v>
      </c>
      <c r="P22" s="154" t="s">
        <v>6</v>
      </c>
      <c r="Q22" s="84"/>
      <c r="R22" s="201"/>
      <c r="S22" s="149"/>
      <c r="T22" s="149"/>
      <c r="U22" s="149"/>
      <c r="V22" s="184"/>
      <c r="W22" s="13" t="s">
        <v>194</v>
      </c>
    </row>
    <row r="23" spans="1:23 16324:16370" ht="115.5" customHeight="1">
      <c r="B23" s="150">
        <v>17</v>
      </c>
      <c r="C23" s="13" t="s">
        <v>356</v>
      </c>
      <c r="D23" s="125" t="s">
        <v>473</v>
      </c>
      <c r="E23" s="93">
        <v>238</v>
      </c>
      <c r="F23" s="68" t="s">
        <v>146</v>
      </c>
      <c r="G23" s="68" t="s">
        <v>429</v>
      </c>
      <c r="H23" s="154" t="s">
        <v>487</v>
      </c>
      <c r="I23" s="204">
        <v>0.05</v>
      </c>
      <c r="J23" s="198"/>
      <c r="K23" s="148"/>
      <c r="L23" s="147"/>
      <c r="M23" s="225" t="s">
        <v>433</v>
      </c>
      <c r="N23" s="226" t="s">
        <v>433</v>
      </c>
      <c r="O23" s="34" t="s">
        <v>472</v>
      </c>
      <c r="P23" s="150" t="s">
        <v>445</v>
      </c>
      <c r="Q23" s="84"/>
      <c r="R23" s="201"/>
      <c r="S23" s="149"/>
      <c r="T23" s="149"/>
      <c r="U23" s="149"/>
      <c r="V23" s="184"/>
      <c r="W23" s="13" t="s">
        <v>19</v>
      </c>
    </row>
    <row r="24" spans="1:23 16324:16370" ht="84.95" customHeight="1">
      <c r="B24" s="34">
        <v>18</v>
      </c>
      <c r="C24" s="13" t="s">
        <v>356</v>
      </c>
      <c r="D24" s="125" t="s">
        <v>474</v>
      </c>
      <c r="E24" s="93">
        <v>239</v>
      </c>
      <c r="F24" s="68" t="s">
        <v>0</v>
      </c>
      <c r="G24" s="68" t="s">
        <v>429</v>
      </c>
      <c r="H24" s="154" t="s">
        <v>487</v>
      </c>
      <c r="I24" s="204">
        <v>0.05</v>
      </c>
      <c r="J24" s="198"/>
      <c r="K24" s="147"/>
      <c r="L24" s="147"/>
      <c r="M24" s="225" t="s">
        <v>433</v>
      </c>
      <c r="N24" s="226" t="s">
        <v>433</v>
      </c>
      <c r="O24" s="34" t="s">
        <v>475</v>
      </c>
      <c r="P24" s="34" t="s">
        <v>476</v>
      </c>
      <c r="Q24" s="84"/>
      <c r="R24" s="202"/>
      <c r="S24" s="139"/>
      <c r="T24" s="139"/>
      <c r="U24" s="139"/>
      <c r="V24" s="185"/>
      <c r="W24" s="207" t="s">
        <v>141</v>
      </c>
    </row>
    <row r="25" spans="1:23 16324:16370" ht="84.95" customHeight="1">
      <c r="B25" s="34">
        <v>19</v>
      </c>
      <c r="C25" s="13" t="s">
        <v>356</v>
      </c>
      <c r="D25" s="125" t="s">
        <v>483</v>
      </c>
      <c r="E25" s="93">
        <v>240</v>
      </c>
      <c r="F25" s="68" t="s">
        <v>450</v>
      </c>
      <c r="G25" s="68" t="s">
        <v>429</v>
      </c>
      <c r="H25" s="154" t="s">
        <v>487</v>
      </c>
      <c r="I25" s="204">
        <v>0</v>
      </c>
      <c r="J25" s="198"/>
      <c r="K25" s="147"/>
      <c r="L25" s="147"/>
      <c r="M25" s="225" t="s">
        <v>433</v>
      </c>
      <c r="N25" s="226" t="s">
        <v>433</v>
      </c>
      <c r="O25" s="34" t="s">
        <v>452</v>
      </c>
      <c r="P25" s="34" t="s">
        <v>6</v>
      </c>
      <c r="Q25" s="84"/>
      <c r="R25" s="202"/>
      <c r="S25" s="139"/>
      <c r="T25" s="139"/>
      <c r="U25" s="139"/>
      <c r="V25" s="185"/>
      <c r="W25" s="240" t="s">
        <v>477</v>
      </c>
    </row>
    <row r="26" spans="1:23 16324:16370">
      <c r="B26" s="34">
        <v>20</v>
      </c>
      <c r="C26" s="13" t="s">
        <v>356</v>
      </c>
      <c r="D26" s="125" t="s">
        <v>451</v>
      </c>
      <c r="E26" s="93">
        <v>241</v>
      </c>
      <c r="F26" s="68" t="s">
        <v>1</v>
      </c>
      <c r="G26" s="68" t="s">
        <v>429</v>
      </c>
      <c r="H26" s="154"/>
      <c r="I26" s="204">
        <v>0</v>
      </c>
      <c r="J26" s="198"/>
      <c r="K26" s="147"/>
      <c r="L26" s="147"/>
      <c r="M26" s="225" t="s">
        <v>433</v>
      </c>
      <c r="N26" s="226" t="s">
        <v>433</v>
      </c>
      <c r="O26" s="34" t="s">
        <v>452</v>
      </c>
      <c r="P26" s="150">
        <v>224706</v>
      </c>
      <c r="Q26" s="84"/>
      <c r="R26" s="202"/>
      <c r="S26" s="139"/>
      <c r="T26" s="139"/>
      <c r="U26" s="139"/>
      <c r="V26" s="185"/>
      <c r="W26" s="240" t="s">
        <v>478</v>
      </c>
    </row>
    <row r="27" spans="1:23 16324:16370" ht="84.95" customHeight="1">
      <c r="B27" s="34">
        <v>21</v>
      </c>
      <c r="C27" s="13" t="s">
        <v>356</v>
      </c>
      <c r="D27" s="125" t="s">
        <v>454</v>
      </c>
      <c r="E27" s="93">
        <v>242</v>
      </c>
      <c r="F27" s="68" t="s">
        <v>455</v>
      </c>
      <c r="G27" s="68" t="s">
        <v>429</v>
      </c>
      <c r="H27" s="154" t="s">
        <v>463</v>
      </c>
      <c r="I27" s="204">
        <v>0</v>
      </c>
      <c r="J27" s="198"/>
      <c r="K27" s="167"/>
      <c r="L27" s="147"/>
      <c r="M27" s="225" t="s">
        <v>433</v>
      </c>
      <c r="N27" s="226" t="s">
        <v>433</v>
      </c>
      <c r="O27" s="162" t="s">
        <v>479</v>
      </c>
      <c r="P27" s="106" t="s">
        <v>480</v>
      </c>
      <c r="Q27" s="84"/>
      <c r="R27" s="203"/>
      <c r="S27" s="168"/>
      <c r="T27" s="168"/>
      <c r="U27" s="168"/>
      <c r="V27" s="186"/>
      <c r="W27" s="207" t="s">
        <v>104</v>
      </c>
    </row>
    <row r="28" spans="1:23 16324:16370" ht="84.95" customHeight="1">
      <c r="A28" s="123"/>
      <c r="B28" s="34">
        <v>22</v>
      </c>
      <c r="C28" s="13" t="s">
        <v>356</v>
      </c>
      <c r="D28" s="125" t="s">
        <v>457</v>
      </c>
      <c r="E28" s="93">
        <v>243</v>
      </c>
      <c r="F28" s="68" t="s">
        <v>456</v>
      </c>
      <c r="G28" s="68" t="s">
        <v>429</v>
      </c>
      <c r="H28" s="154" t="s">
        <v>463</v>
      </c>
      <c r="I28" s="204">
        <v>0</v>
      </c>
      <c r="J28" s="198"/>
      <c r="K28" s="167"/>
      <c r="L28" s="214"/>
      <c r="M28" s="225" t="s">
        <v>433</v>
      </c>
      <c r="N28" s="226" t="s">
        <v>433</v>
      </c>
      <c r="O28" s="34" t="s">
        <v>481</v>
      </c>
      <c r="P28" s="150">
        <v>225505</v>
      </c>
      <c r="Q28" s="84"/>
      <c r="R28" s="240"/>
      <c r="S28" s="37"/>
      <c r="T28" s="234"/>
      <c r="U28" s="37"/>
      <c r="V28" s="206"/>
      <c r="W28" s="246" t="s">
        <v>478</v>
      </c>
      <c r="XEE28" s="33"/>
      <c r="XEF28" s="150"/>
      <c r="XEG28" s="13"/>
      <c r="XEH28" s="125"/>
      <c r="XEI28" s="205"/>
      <c r="XEJ28" s="68"/>
      <c r="XEK28" s="68"/>
      <c r="XEL28" s="64"/>
      <c r="XEM28" s="213"/>
    </row>
    <row r="29" spans="1:23 16324:16370" ht="84.95" customHeight="1">
      <c r="A29" s="34"/>
      <c r="B29" s="34">
        <v>23</v>
      </c>
      <c r="C29" s="125" t="s">
        <v>355</v>
      </c>
      <c r="D29" s="125" t="s">
        <v>458</v>
      </c>
      <c r="E29" s="93">
        <v>244</v>
      </c>
      <c r="F29" s="68" t="s">
        <v>204</v>
      </c>
      <c r="G29" s="68" t="s">
        <v>459</v>
      </c>
      <c r="H29" s="154" t="s">
        <v>463</v>
      </c>
      <c r="I29" s="34">
        <v>0</v>
      </c>
      <c r="J29" s="34"/>
      <c r="K29" s="150"/>
      <c r="L29" s="152"/>
      <c r="M29" s="152"/>
      <c r="N29" s="154"/>
      <c r="O29" s="164" t="s">
        <v>460</v>
      </c>
      <c r="P29" s="240" t="s">
        <v>6</v>
      </c>
      <c r="Q29" s="234"/>
      <c r="R29" s="207"/>
      <c r="S29" s="166"/>
      <c r="T29" s="234"/>
      <c r="U29" s="166"/>
      <c r="V29" s="206"/>
      <c r="W29" s="246" t="s">
        <v>19</v>
      </c>
      <c r="XDQ29" s="33"/>
      <c r="XDR29" s="150"/>
      <c r="XDS29" s="13"/>
      <c r="XDT29" s="125"/>
      <c r="XDU29" s="205"/>
      <c r="XDV29" s="68"/>
      <c r="XDW29" s="68"/>
      <c r="XDX29" s="64"/>
      <c r="XDY29" s="213"/>
      <c r="XED29" s="34"/>
      <c r="XEE29" s="34"/>
      <c r="XEF29" s="13"/>
      <c r="XEG29" s="125"/>
      <c r="XEH29" s="205"/>
      <c r="XEI29" s="68"/>
      <c r="XEJ29" s="68"/>
      <c r="XEK29" s="164"/>
      <c r="XEL29" s="204"/>
      <c r="XEM29" s="34"/>
      <c r="XEN29" s="34"/>
      <c r="XEO29" s="150"/>
      <c r="XEP29" s="152"/>
    </row>
    <row r="30" spans="1:23 16324:16370" ht="60.75" customHeight="1">
      <c r="A30" s="150"/>
      <c r="B30" s="150">
        <v>24</v>
      </c>
      <c r="C30" s="125" t="s">
        <v>355</v>
      </c>
      <c r="D30" s="224" t="s">
        <v>461</v>
      </c>
      <c r="E30" s="93">
        <v>245</v>
      </c>
      <c r="F30" s="68" t="s">
        <v>204</v>
      </c>
      <c r="G30" s="68" t="s">
        <v>459</v>
      </c>
      <c r="H30" s="154" t="s">
        <v>463</v>
      </c>
      <c r="I30" s="204">
        <v>0</v>
      </c>
      <c r="J30" s="164"/>
      <c r="K30" s="165"/>
      <c r="L30" s="220"/>
      <c r="M30" s="167"/>
      <c r="N30" s="215"/>
      <c r="O30" s="34" t="s">
        <v>491</v>
      </c>
      <c r="P30" s="220" t="s">
        <v>6</v>
      </c>
      <c r="Q30" s="215"/>
      <c r="R30" s="240"/>
      <c r="S30" s="37"/>
      <c r="T30" s="234"/>
      <c r="U30" s="37"/>
      <c r="V30" s="206"/>
      <c r="W30" s="246"/>
      <c r="XDE30" s="33"/>
      <c r="XDF30" s="150"/>
      <c r="XDG30" s="13"/>
      <c r="XDH30" s="125"/>
      <c r="XDI30" s="205"/>
      <c r="XDJ30" s="68"/>
      <c r="XDK30" s="68"/>
      <c r="XDL30" s="64"/>
      <c r="XDM30" s="213"/>
      <c r="XDR30" s="34"/>
      <c r="XDS30" s="150"/>
      <c r="XDT30" s="13"/>
      <c r="XDU30" s="125"/>
      <c r="XDV30" s="205"/>
      <c r="XDW30" s="68"/>
      <c r="XDX30" s="68"/>
      <c r="XDY30" s="64"/>
      <c r="XDZ30" s="163"/>
      <c r="XEE30" s="150"/>
      <c r="XEF30" s="150"/>
      <c r="XEG30" s="125"/>
      <c r="XEH30" s="125"/>
      <c r="XEI30" s="68"/>
      <c r="XEJ30" s="68"/>
      <c r="XEK30" s="68"/>
      <c r="XEL30" s="163"/>
      <c r="XEM30" s="164"/>
    </row>
    <row r="31" spans="1:23 16324:16370" ht="51" customHeight="1">
      <c r="A31" s="150"/>
      <c r="B31" s="150">
        <v>25</v>
      </c>
      <c r="C31" s="68" t="s">
        <v>356</v>
      </c>
      <c r="D31" s="125" t="s">
        <v>449</v>
      </c>
      <c r="E31" s="93">
        <v>246</v>
      </c>
      <c r="F31" s="68" t="s">
        <v>462</v>
      </c>
      <c r="G31" s="68" t="s">
        <v>429</v>
      </c>
      <c r="H31" s="154" t="s">
        <v>463</v>
      </c>
      <c r="I31" s="164">
        <v>0</v>
      </c>
      <c r="J31" s="165"/>
      <c r="K31" s="220"/>
      <c r="L31" s="167"/>
      <c r="M31" s="215" t="s">
        <v>433</v>
      </c>
      <c r="N31" s="150" t="s">
        <v>433</v>
      </c>
      <c r="O31" s="150" t="s">
        <v>482</v>
      </c>
      <c r="P31" s="152" t="s">
        <v>6</v>
      </c>
      <c r="Q31" s="154"/>
      <c r="R31" s="207"/>
      <c r="S31" s="166"/>
      <c r="T31" s="234"/>
      <c r="U31" s="166"/>
      <c r="V31" s="206"/>
      <c r="W31" s="246" t="s">
        <v>104</v>
      </c>
      <c r="XCV31" s="33"/>
      <c r="XCW31" s="150"/>
      <c r="XCX31" s="13"/>
      <c r="XCY31" s="125"/>
      <c r="XCZ31" s="205"/>
      <c r="XDA31" s="68"/>
      <c r="XDB31" s="68"/>
      <c r="XDC31" s="64"/>
      <c r="XDD31" s="213"/>
      <c r="XDI31" s="34"/>
      <c r="XDJ31" s="150"/>
      <c r="XDK31" s="13"/>
      <c r="XDL31" s="125"/>
      <c r="XDM31" s="205"/>
      <c r="XDN31" s="68"/>
      <c r="XDO31" s="68"/>
      <c r="XDP31" s="64"/>
      <c r="XDQ31" s="163"/>
      <c r="XDV31" s="150"/>
      <c r="XDW31" s="150"/>
      <c r="XDX31" s="125"/>
      <c r="XDY31" s="125"/>
      <c r="XDZ31" s="68"/>
      <c r="XEA31" s="68"/>
      <c r="XEB31" s="68"/>
      <c r="XEC31" s="163"/>
      <c r="XED31" s="164"/>
      <c r="XEI31" s="68"/>
      <c r="XEJ31" s="68"/>
      <c r="XEK31" s="68"/>
      <c r="XEL31" s="163"/>
      <c r="XEM31" s="164"/>
    </row>
    <row r="32" spans="1:23 16324:16370" ht="51" customHeight="1">
      <c r="A32" s="252"/>
      <c r="B32" s="261">
        <v>26</v>
      </c>
      <c r="C32" s="125" t="s">
        <v>355</v>
      </c>
      <c r="D32" s="125" t="s">
        <v>493</v>
      </c>
      <c r="E32" s="242">
        <v>247</v>
      </c>
      <c r="F32" s="68" t="s">
        <v>204</v>
      </c>
      <c r="G32" s="68" t="s">
        <v>459</v>
      </c>
      <c r="H32" s="262"/>
      <c r="I32" s="262"/>
      <c r="J32" s="214"/>
      <c r="K32" s="263"/>
      <c r="L32" s="147"/>
      <c r="M32" s="263"/>
      <c r="N32" s="264"/>
      <c r="O32" s="265"/>
      <c r="P32" s="266"/>
      <c r="Q32" s="139"/>
      <c r="R32" s="266"/>
      <c r="S32" s="266"/>
      <c r="T32" s="266"/>
      <c r="U32" s="266"/>
      <c r="V32" s="266"/>
      <c r="W32" s="267"/>
      <c r="XCV32" s="253"/>
      <c r="XCW32" s="252"/>
      <c r="XCX32" s="254"/>
      <c r="XCY32" s="255"/>
      <c r="XCZ32" s="256"/>
      <c r="XDA32" s="257"/>
      <c r="XDB32" s="257"/>
      <c r="XDC32" s="258"/>
      <c r="XDD32" s="258"/>
      <c r="XDI32" s="253"/>
      <c r="XDJ32" s="252"/>
      <c r="XDK32" s="254"/>
      <c r="XDL32" s="255"/>
      <c r="XDM32" s="256"/>
      <c r="XDN32" s="257"/>
      <c r="XDO32" s="257"/>
      <c r="XDP32" s="258"/>
      <c r="XDQ32" s="259"/>
      <c r="XDV32" s="252"/>
      <c r="XDW32" s="252"/>
      <c r="XDX32" s="255"/>
      <c r="XDY32" s="255"/>
      <c r="XDZ32" s="257"/>
      <c r="XEA32" s="257"/>
      <c r="XEB32" s="257"/>
      <c r="XEC32" s="259"/>
      <c r="XED32" s="260"/>
      <c r="XEI32" s="257"/>
      <c r="XEJ32" s="257"/>
      <c r="XEK32" s="257"/>
      <c r="XEL32" s="259"/>
      <c r="XEM32" s="260"/>
    </row>
    <row r="33" spans="2:23" ht="51" customHeight="1">
      <c r="B33" s="243">
        <v>27</v>
      </c>
      <c r="C33" s="125" t="s">
        <v>355</v>
      </c>
      <c r="D33" s="125" t="s">
        <v>484</v>
      </c>
      <c r="E33" s="93">
        <v>249</v>
      </c>
      <c r="F33" s="68" t="s">
        <v>485</v>
      </c>
      <c r="G33" s="68"/>
      <c r="H33" s="154" t="s">
        <v>463</v>
      </c>
      <c r="I33" s="245"/>
      <c r="J33" s="147"/>
      <c r="K33" s="245"/>
      <c r="L33" s="147"/>
      <c r="M33" s="245"/>
      <c r="N33" s="245"/>
      <c r="O33" s="244" t="s">
        <v>496</v>
      </c>
      <c r="P33" s="244" t="s">
        <v>495</v>
      </c>
      <c r="Q33" s="139"/>
      <c r="R33" s="240"/>
      <c r="S33" s="37"/>
      <c r="T33" s="234"/>
      <c r="U33" s="37"/>
      <c r="V33" s="206"/>
      <c r="W33" s="246" t="s">
        <v>285</v>
      </c>
    </row>
    <row r="34" spans="2:23" ht="51" customHeight="1">
      <c r="B34" s="243">
        <v>28</v>
      </c>
      <c r="C34" s="125" t="s">
        <v>355</v>
      </c>
      <c r="D34" s="125" t="s">
        <v>486</v>
      </c>
      <c r="E34" s="93">
        <v>248</v>
      </c>
      <c r="F34" s="68" t="s">
        <v>485</v>
      </c>
      <c r="G34" s="68"/>
      <c r="H34" s="154" t="s">
        <v>463</v>
      </c>
      <c r="I34" s="245"/>
      <c r="J34" s="147"/>
      <c r="K34" s="245"/>
      <c r="L34" s="147"/>
      <c r="M34" s="245"/>
      <c r="N34" s="245"/>
      <c r="O34" s="244" t="s">
        <v>496</v>
      </c>
      <c r="P34" s="241" t="s">
        <v>490</v>
      </c>
      <c r="Q34" s="139"/>
      <c r="R34" s="207"/>
      <c r="S34" s="166"/>
      <c r="T34" s="234"/>
      <c r="U34" s="166"/>
      <c r="V34" s="206"/>
      <c r="W34" s="246" t="s">
        <v>19</v>
      </c>
    </row>
    <row r="35" spans="2:23" ht="51" customHeight="1">
      <c r="B35" s="247">
        <v>29</v>
      </c>
      <c r="C35" s="68" t="s">
        <v>356</v>
      </c>
      <c r="D35" s="125" t="s">
        <v>488</v>
      </c>
      <c r="E35" s="242" t="s">
        <v>494</v>
      </c>
      <c r="F35" s="68" t="s">
        <v>450</v>
      </c>
      <c r="G35" s="68" t="s">
        <v>429</v>
      </c>
      <c r="H35" s="154" t="s">
        <v>463</v>
      </c>
      <c r="I35" s="147"/>
      <c r="J35" s="147"/>
      <c r="K35" s="147"/>
      <c r="L35" s="147"/>
      <c r="M35" s="147"/>
      <c r="N35" s="147"/>
      <c r="O35" s="241" t="s">
        <v>489</v>
      </c>
      <c r="P35" s="241" t="s">
        <v>6</v>
      </c>
      <c r="Q35" s="139"/>
      <c r="R35" s="139"/>
      <c r="S35" s="139"/>
      <c r="T35" s="139"/>
      <c r="U35" s="139"/>
      <c r="V35" s="139"/>
      <c r="W35" s="248" t="s">
        <v>477</v>
      </c>
    </row>
    <row r="36" spans="2:23" ht="27.75">
      <c r="C36" s="216"/>
      <c r="D36" s="217"/>
    </row>
    <row r="37" spans="2:23" ht="27.75">
      <c r="C37" s="216"/>
      <c r="D37" s="217"/>
    </row>
    <row r="38" spans="2:23" ht="27.75">
      <c r="C38" s="218"/>
      <c r="D38" s="219"/>
    </row>
    <row r="39" spans="2:23" ht="27.75">
      <c r="C39" s="216"/>
      <c r="D39" s="250"/>
    </row>
    <row r="40" spans="2:23" ht="27.75">
      <c r="C40" s="216"/>
      <c r="D40" s="250"/>
      <c r="G40" s="268"/>
    </row>
    <row r="41" spans="2:23" ht="27.75">
      <c r="C41" s="216"/>
      <c r="D41" s="251"/>
    </row>
    <row r="42" spans="2:23" ht="27.75">
      <c r="C42" s="216"/>
      <c r="D42" s="250"/>
    </row>
    <row r="44" spans="2:23" ht="27.75">
      <c r="D44" s="219"/>
    </row>
    <row r="45" spans="2:23" ht="27.75">
      <c r="D45" s="219"/>
    </row>
    <row r="46" spans="2:23" ht="27.75">
      <c r="D46" s="219"/>
    </row>
    <row r="47" spans="2:23" ht="27.75">
      <c r="D47" s="219"/>
    </row>
    <row r="48" spans="2:23" ht="27.75">
      <c r="D48" s="219"/>
    </row>
  </sheetData>
  <mergeCells count="1">
    <mergeCell ref="B1:W1"/>
  </mergeCells>
  <conditionalFormatting sqref="XEB17">
    <cfRule type="cellIs" dxfId="23" priority="32" operator="lessThan">
      <formula>$A$1</formula>
    </cfRule>
    <cfRule type="cellIs" dxfId="22" priority="33" operator="greaterThan">
      <formula>"today"</formula>
    </cfRule>
  </conditionalFormatting>
  <conditionalFormatting sqref="P17">
    <cfRule type="cellIs" dxfId="21" priority="31" operator="lessThan">
      <formula>0</formula>
    </cfRule>
  </conditionalFormatting>
  <conditionalFormatting sqref="Q28">
    <cfRule type="cellIs" dxfId="20" priority="29" operator="lessThan">
      <formula>$A$1</formula>
    </cfRule>
    <cfRule type="cellIs" dxfId="19" priority="30" operator="greaterThan">
      <formula>"today"</formula>
    </cfRule>
  </conditionalFormatting>
  <conditionalFormatting sqref="S28:S34">
    <cfRule type="cellIs" dxfId="18" priority="1" operator="lessThan">
      <formula>$A$1</formula>
    </cfRule>
    <cfRule type="cellIs" dxfId="17" priority="2" operator="greaterThan">
      <formula>"today"</formula>
    </cfRule>
  </conditionalFormatting>
  <dataValidations count="1">
    <dataValidation type="list" allowBlank="1" showInputMessage="1" showErrorMessage="1" sqref="C3:C35">
      <formula1>$A$2:$A$2</formula1>
    </dataValidation>
  </dataValidations>
  <printOptions horizontalCentered="1"/>
  <pageMargins left="0.2" right="0.2" top="0" bottom="0" header="0" footer="0"/>
  <pageSetup paperSize="8" scale="62" fitToHeight="3" orientation="landscape" verticalDpi="1200" r:id="rId1"/>
  <colBreaks count="1" manualBreakCount="1">
    <brk id="23" max="1048575" man="1"/>
  </colBreaks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P101"/>
  <sheetViews>
    <sheetView rightToLeft="1" zoomScale="70" zoomScaleNormal="70" workbookViewId="0">
      <pane ySplit="63" topLeftCell="A68" activePane="bottomLeft" state="frozen"/>
      <selection activeCell="A63" sqref="A63"/>
      <selection pane="bottomLeft" activeCell="B89" sqref="B89"/>
    </sheetView>
  </sheetViews>
  <sheetFormatPr defaultColWidth="9" defaultRowHeight="22.5"/>
  <cols>
    <col min="1" max="1" width="8.875" style="2" customWidth="1"/>
    <col min="2" max="2" width="38" style="2" customWidth="1"/>
    <col min="3" max="3" width="25.625" style="4" customWidth="1"/>
    <col min="4" max="4" width="28.625" style="4" customWidth="1"/>
    <col min="5" max="5" width="8.75" style="4" customWidth="1"/>
    <col min="6" max="6" width="15.375" style="4" bestFit="1" customWidth="1"/>
    <col min="7" max="7" width="17.5" style="4" bestFit="1" customWidth="1"/>
    <col min="8" max="8" width="19.25" style="5" customWidth="1"/>
    <col min="9" max="9" width="28" style="5" customWidth="1"/>
    <col min="10" max="10" width="22.875" style="4" bestFit="1" customWidth="1"/>
    <col min="11" max="11" width="14.25" style="4" customWidth="1"/>
    <col min="12" max="12" width="13.875" style="2" customWidth="1"/>
    <col min="13" max="13" width="18.75" style="6" bestFit="1" customWidth="1"/>
    <col min="14" max="14" width="16.875" style="8" bestFit="1" customWidth="1"/>
    <col min="15" max="15" width="9" style="8"/>
    <col min="16" max="16" width="11.25" style="8" bestFit="1" customWidth="1"/>
    <col min="17" max="17" width="9" style="8" customWidth="1"/>
    <col min="18" max="16384" width="9" style="8"/>
  </cols>
  <sheetData>
    <row r="1" spans="1:13">
      <c r="B1" s="3" t="s">
        <v>120</v>
      </c>
      <c r="C1" s="4" t="s">
        <v>117</v>
      </c>
    </row>
    <row r="2" spans="1:13" s="1" customFormat="1" ht="72.75" thickBot="1">
      <c r="A2" s="9" t="s">
        <v>109</v>
      </c>
      <c r="B2" s="9" t="s">
        <v>9</v>
      </c>
      <c r="C2" s="9" t="s">
        <v>8</v>
      </c>
      <c r="D2" s="9" t="s">
        <v>73</v>
      </c>
      <c r="E2" s="9" t="s">
        <v>51</v>
      </c>
      <c r="F2" s="9" t="s">
        <v>48</v>
      </c>
      <c r="G2" s="9" t="s">
        <v>49</v>
      </c>
      <c r="H2" s="9" t="s">
        <v>10</v>
      </c>
      <c r="I2" s="9" t="s">
        <v>110</v>
      </c>
      <c r="J2" s="10" t="s">
        <v>11</v>
      </c>
      <c r="K2" s="10" t="s">
        <v>74</v>
      </c>
      <c r="L2" s="9" t="s">
        <v>12</v>
      </c>
      <c r="M2" s="11" t="s">
        <v>13</v>
      </c>
    </row>
    <row r="3" spans="1:13" ht="25.5" hidden="1" thickTop="1">
      <c r="A3" s="15">
        <v>1</v>
      </c>
      <c r="B3" s="16" t="s">
        <v>41</v>
      </c>
      <c r="C3" s="17" t="s">
        <v>18</v>
      </c>
      <c r="D3" s="18">
        <v>133</v>
      </c>
      <c r="E3" s="18">
        <v>24</v>
      </c>
      <c r="F3" s="18" t="s">
        <v>47</v>
      </c>
      <c r="G3" s="18" t="s">
        <v>50</v>
      </c>
      <c r="H3" s="19" t="s">
        <v>47</v>
      </c>
      <c r="I3" s="20">
        <v>53322000000</v>
      </c>
      <c r="J3" s="21">
        <v>0.7</v>
      </c>
      <c r="K3" s="16"/>
      <c r="L3" s="22" t="s">
        <v>17</v>
      </c>
      <c r="M3" s="23">
        <v>44321</v>
      </c>
    </row>
    <row r="4" spans="1:13" ht="24.75" hidden="1">
      <c r="A4" s="15">
        <v>2</v>
      </c>
      <c r="B4" s="16" t="s">
        <v>2</v>
      </c>
      <c r="C4" s="17" t="s">
        <v>18</v>
      </c>
      <c r="D4" s="18">
        <v>144</v>
      </c>
      <c r="E4" s="18"/>
      <c r="F4" s="18" t="s">
        <v>27</v>
      </c>
      <c r="G4" s="18" t="s">
        <v>98</v>
      </c>
      <c r="H4" s="19" t="s">
        <v>27</v>
      </c>
      <c r="I4" s="20">
        <v>2264250000</v>
      </c>
      <c r="J4" s="21">
        <f>2264250000*0.7</f>
        <v>1584975000</v>
      </c>
      <c r="K4" s="16"/>
      <c r="L4" s="22" t="s">
        <v>19</v>
      </c>
      <c r="M4" s="23">
        <v>44430</v>
      </c>
    </row>
    <row r="5" spans="1:13" ht="24.75" hidden="1">
      <c r="A5" s="15">
        <v>3</v>
      </c>
      <c r="B5" s="16" t="s">
        <v>42</v>
      </c>
      <c r="C5" s="17" t="s">
        <v>18</v>
      </c>
      <c r="D5" s="18">
        <v>142</v>
      </c>
      <c r="E5" s="18">
        <v>3</v>
      </c>
      <c r="F5" s="18" t="s">
        <v>25</v>
      </c>
      <c r="G5" s="18" t="s">
        <v>28</v>
      </c>
      <c r="H5" s="19" t="s">
        <v>25</v>
      </c>
      <c r="I5" s="20">
        <v>2365350000</v>
      </c>
      <c r="J5" s="21">
        <f>2365350000*0.7</f>
        <v>1655745000</v>
      </c>
      <c r="K5" s="16"/>
      <c r="L5" s="22" t="s">
        <v>52</v>
      </c>
      <c r="M5" s="23">
        <v>44412</v>
      </c>
    </row>
    <row r="6" spans="1:13" ht="74.25" hidden="1">
      <c r="A6" s="15">
        <v>4</v>
      </c>
      <c r="B6" s="16" t="s">
        <v>134</v>
      </c>
      <c r="C6" s="17" t="s">
        <v>18</v>
      </c>
      <c r="D6" s="18">
        <v>145</v>
      </c>
      <c r="E6" s="18">
        <v>20</v>
      </c>
      <c r="F6" s="18" t="s">
        <v>31</v>
      </c>
      <c r="G6" s="18" t="s">
        <v>99</v>
      </c>
      <c r="H6" s="19" t="s">
        <v>35</v>
      </c>
      <c r="I6" s="20">
        <v>2200000000</v>
      </c>
      <c r="J6" s="21">
        <f>2200000000*0.7</f>
        <v>1540000000</v>
      </c>
      <c r="K6" s="16" t="s">
        <v>116</v>
      </c>
      <c r="L6" s="22" t="s">
        <v>19</v>
      </c>
      <c r="M6" s="23">
        <v>44432</v>
      </c>
    </row>
    <row r="7" spans="1:13" ht="24.75" hidden="1">
      <c r="A7" s="15">
        <v>5</v>
      </c>
      <c r="B7" s="16" t="s">
        <v>37</v>
      </c>
      <c r="C7" s="17" t="s">
        <v>18</v>
      </c>
      <c r="D7" s="18">
        <v>145</v>
      </c>
      <c r="E7" s="18">
        <v>1</v>
      </c>
      <c r="F7" s="18" t="s">
        <v>66</v>
      </c>
      <c r="G7" s="18" t="s">
        <v>97</v>
      </c>
      <c r="H7" s="19" t="s">
        <v>35</v>
      </c>
      <c r="I7" s="20">
        <v>169500000</v>
      </c>
      <c r="J7" s="21" t="s">
        <v>39</v>
      </c>
      <c r="K7" s="16" t="s">
        <v>6</v>
      </c>
      <c r="L7" s="22" t="s">
        <v>38</v>
      </c>
      <c r="M7" s="23">
        <v>44395</v>
      </c>
    </row>
    <row r="8" spans="1:13" ht="123.75" hidden="1">
      <c r="A8" s="15">
        <v>6</v>
      </c>
      <c r="B8" s="16" t="s">
        <v>118</v>
      </c>
      <c r="C8" s="17" t="s">
        <v>18</v>
      </c>
      <c r="D8" s="18">
        <v>146</v>
      </c>
      <c r="E8" s="18">
        <v>14</v>
      </c>
      <c r="F8" s="18" t="s">
        <v>65</v>
      </c>
      <c r="G8" s="18" t="s">
        <v>33</v>
      </c>
      <c r="H8" s="19" t="s">
        <v>30</v>
      </c>
      <c r="I8" s="20">
        <v>2280530000</v>
      </c>
      <c r="J8" s="21">
        <f>0.7*5427600000</f>
        <v>3799319999.9999995</v>
      </c>
      <c r="K8" s="16" t="s">
        <v>117</v>
      </c>
      <c r="L8" s="22" t="s">
        <v>52</v>
      </c>
      <c r="M8" s="23">
        <v>44422</v>
      </c>
    </row>
    <row r="9" spans="1:13" ht="24.75" hidden="1">
      <c r="A9" s="15">
        <v>7</v>
      </c>
      <c r="B9" s="16" t="s">
        <v>23</v>
      </c>
      <c r="C9" s="17" t="s">
        <v>18</v>
      </c>
      <c r="D9" s="18">
        <v>147</v>
      </c>
      <c r="E9" s="18">
        <v>2</v>
      </c>
      <c r="F9" s="18" t="s">
        <v>32</v>
      </c>
      <c r="G9" s="18" t="s">
        <v>119</v>
      </c>
      <c r="H9" s="19" t="s">
        <v>32</v>
      </c>
      <c r="I9" s="20">
        <v>315900000</v>
      </c>
      <c r="J9" s="21">
        <f>315900000*0.7</f>
        <v>221130000</v>
      </c>
      <c r="K9" s="16"/>
      <c r="L9" s="22" t="s">
        <v>52</v>
      </c>
      <c r="M9" s="23">
        <v>44422</v>
      </c>
    </row>
    <row r="10" spans="1:13" ht="24.75" hidden="1">
      <c r="A10" s="15">
        <v>8</v>
      </c>
      <c r="B10" s="16" t="s">
        <v>57</v>
      </c>
      <c r="C10" s="17" t="s">
        <v>18</v>
      </c>
      <c r="D10" s="18">
        <v>148</v>
      </c>
      <c r="E10" s="18" t="s">
        <v>68</v>
      </c>
      <c r="F10" s="18" t="s">
        <v>60</v>
      </c>
      <c r="G10" s="18" t="s">
        <v>62</v>
      </c>
      <c r="H10" s="19" t="s">
        <v>70</v>
      </c>
      <c r="I10" s="20">
        <v>1999250000</v>
      </c>
      <c r="J10" s="21">
        <f>1999250000*0.7</f>
        <v>1399475000</v>
      </c>
      <c r="K10" s="16"/>
      <c r="L10" s="22" t="s">
        <v>19</v>
      </c>
      <c r="M10" s="23">
        <v>44442</v>
      </c>
    </row>
    <row r="11" spans="1:13" ht="24.75" hidden="1">
      <c r="A11" s="15">
        <v>9</v>
      </c>
      <c r="B11" s="16" t="s">
        <v>59</v>
      </c>
      <c r="C11" s="17" t="s">
        <v>18</v>
      </c>
      <c r="D11" s="18">
        <v>149</v>
      </c>
      <c r="E11" s="18">
        <v>4</v>
      </c>
      <c r="F11" s="18" t="s">
        <v>30</v>
      </c>
      <c r="G11" s="18" t="s">
        <v>36</v>
      </c>
      <c r="H11" s="19" t="s">
        <v>70</v>
      </c>
      <c r="I11" s="20">
        <v>822600000</v>
      </c>
      <c r="J11" s="21">
        <f>822600000*0.7</f>
        <v>575820000</v>
      </c>
      <c r="K11" s="16"/>
      <c r="L11" s="22" t="s">
        <v>19</v>
      </c>
      <c r="M11" s="23">
        <v>44443</v>
      </c>
    </row>
    <row r="12" spans="1:13" ht="24.75" hidden="1">
      <c r="A12" s="15">
        <v>10</v>
      </c>
      <c r="B12" s="16" t="s">
        <v>75</v>
      </c>
      <c r="C12" s="17" t="s">
        <v>18</v>
      </c>
      <c r="D12" s="18">
        <v>150</v>
      </c>
      <c r="E12" s="18">
        <v>1</v>
      </c>
      <c r="F12" s="18" t="s">
        <v>71</v>
      </c>
      <c r="G12" s="18" t="s">
        <v>88</v>
      </c>
      <c r="H12" s="19" t="s">
        <v>95</v>
      </c>
      <c r="I12" s="20">
        <v>40000000</v>
      </c>
      <c r="J12" s="21" t="s">
        <v>39</v>
      </c>
      <c r="K12" s="16" t="s">
        <v>6</v>
      </c>
      <c r="L12" s="22" t="s">
        <v>52</v>
      </c>
      <c r="M12" s="23">
        <v>44457</v>
      </c>
    </row>
    <row r="13" spans="1:13" ht="24.75" hidden="1">
      <c r="A13" s="15">
        <v>11</v>
      </c>
      <c r="B13" s="16" t="s">
        <v>44</v>
      </c>
      <c r="C13" s="17" t="s">
        <v>18</v>
      </c>
      <c r="D13" s="18">
        <v>141</v>
      </c>
      <c r="E13" s="18">
        <v>1</v>
      </c>
      <c r="F13" s="18" t="s">
        <v>24</v>
      </c>
      <c r="G13" s="18" t="s">
        <v>29</v>
      </c>
      <c r="H13" s="19" t="s">
        <v>24</v>
      </c>
      <c r="I13" s="20">
        <v>1978700000</v>
      </c>
      <c r="J13" s="21">
        <f>1978700000*0.7</f>
        <v>1385090000</v>
      </c>
      <c r="K13" s="16"/>
      <c r="L13" s="22" t="s">
        <v>52</v>
      </c>
      <c r="M13" s="23">
        <v>44404</v>
      </c>
    </row>
    <row r="14" spans="1:13" ht="24.75" hidden="1">
      <c r="A14" s="15">
        <v>12</v>
      </c>
      <c r="B14" s="16" t="s">
        <v>58</v>
      </c>
      <c r="C14" s="17" t="s">
        <v>18</v>
      </c>
      <c r="D14" s="18">
        <v>150</v>
      </c>
      <c r="E14" s="18">
        <v>1</v>
      </c>
      <c r="F14" s="18" t="s">
        <v>61</v>
      </c>
      <c r="G14" s="18" t="s">
        <v>34</v>
      </c>
      <c r="H14" s="19" t="s">
        <v>70</v>
      </c>
      <c r="I14" s="20">
        <v>956750000</v>
      </c>
      <c r="J14" s="21">
        <f>956750000*0.7</f>
        <v>669725000</v>
      </c>
      <c r="K14" s="16"/>
      <c r="L14" s="22" t="s">
        <v>19</v>
      </c>
      <c r="M14" s="23">
        <v>44444</v>
      </c>
    </row>
    <row r="15" spans="1:13" ht="24.75" hidden="1">
      <c r="A15" s="15">
        <v>13</v>
      </c>
      <c r="B15" s="16" t="s">
        <v>76</v>
      </c>
      <c r="C15" s="17" t="s">
        <v>18</v>
      </c>
      <c r="D15" s="18">
        <v>155</v>
      </c>
      <c r="E15" s="18">
        <v>50</v>
      </c>
      <c r="F15" s="18" t="s">
        <v>86</v>
      </c>
      <c r="G15" s="18" t="s">
        <v>93</v>
      </c>
      <c r="H15" s="19" t="s">
        <v>86</v>
      </c>
      <c r="I15" s="20">
        <v>622500000</v>
      </c>
      <c r="J15" s="21">
        <f>662500000*0.7</f>
        <v>463750000</v>
      </c>
      <c r="K15" s="16"/>
      <c r="L15" s="22" t="s">
        <v>19</v>
      </c>
      <c r="M15" s="23">
        <v>44473</v>
      </c>
    </row>
    <row r="16" spans="1:13" ht="24.75" hidden="1">
      <c r="A16" s="15">
        <v>14</v>
      </c>
      <c r="B16" s="16" t="s">
        <v>84</v>
      </c>
      <c r="C16" s="17" t="s">
        <v>18</v>
      </c>
      <c r="D16" s="18">
        <v>158</v>
      </c>
      <c r="E16" s="18">
        <v>13</v>
      </c>
      <c r="F16" s="18" t="s">
        <v>86</v>
      </c>
      <c r="G16" s="18" t="s">
        <v>87</v>
      </c>
      <c r="H16" s="19" t="s">
        <v>86</v>
      </c>
      <c r="I16" s="20">
        <v>1243350000</v>
      </c>
      <c r="J16" s="21">
        <f>1243350000*0.7</f>
        <v>870345000</v>
      </c>
      <c r="K16" s="16"/>
      <c r="L16" s="22" t="s">
        <v>19</v>
      </c>
      <c r="M16" s="23">
        <v>44482</v>
      </c>
    </row>
    <row r="17" spans="1:13" ht="25.5" hidden="1" thickTop="1">
      <c r="A17" s="15">
        <v>15</v>
      </c>
      <c r="B17" s="16" t="s">
        <v>107</v>
      </c>
      <c r="C17" s="17" t="s">
        <v>108</v>
      </c>
      <c r="D17" s="18">
        <v>163</v>
      </c>
      <c r="E17" s="18">
        <v>1</v>
      </c>
      <c r="F17" s="18" t="s">
        <v>111</v>
      </c>
      <c r="G17" s="18" t="s">
        <v>112</v>
      </c>
      <c r="H17" s="19" t="s">
        <v>16</v>
      </c>
      <c r="I17" s="20">
        <v>950000000</v>
      </c>
      <c r="J17" s="21">
        <f>Finished!$I26*0.7</f>
        <v>17964380000</v>
      </c>
      <c r="K17" s="16" t="s">
        <v>123</v>
      </c>
      <c r="L17" s="22" t="s">
        <v>52</v>
      </c>
      <c r="M17" s="23">
        <v>44502</v>
      </c>
    </row>
    <row r="18" spans="1:13" ht="24.75" hidden="1">
      <c r="A18" s="15">
        <v>16</v>
      </c>
      <c r="B18" s="16" t="s">
        <v>77</v>
      </c>
      <c r="C18" s="17" t="s">
        <v>18</v>
      </c>
      <c r="D18" s="18">
        <v>152</v>
      </c>
      <c r="E18" s="18">
        <v>2</v>
      </c>
      <c r="F18" s="18" t="s">
        <v>82</v>
      </c>
      <c r="G18" s="18" t="s">
        <v>80</v>
      </c>
      <c r="H18" s="19" t="s">
        <v>94</v>
      </c>
      <c r="I18" s="20">
        <v>565300000</v>
      </c>
      <c r="J18" s="21" t="s">
        <v>39</v>
      </c>
      <c r="K18" s="16" t="s">
        <v>6</v>
      </c>
      <c r="L18" s="22" t="s">
        <v>52</v>
      </c>
      <c r="M18" s="23">
        <v>44448</v>
      </c>
    </row>
    <row r="19" spans="1:13" ht="24.75" hidden="1">
      <c r="A19" s="15">
        <v>17</v>
      </c>
      <c r="B19" s="16" t="s">
        <v>85</v>
      </c>
      <c r="C19" s="17" t="s">
        <v>1</v>
      </c>
      <c r="D19" s="18">
        <v>159</v>
      </c>
      <c r="E19" s="18">
        <v>4</v>
      </c>
      <c r="F19" s="18" t="s">
        <v>96</v>
      </c>
      <c r="G19" s="18">
        <v>176073</v>
      </c>
      <c r="H19" s="19" t="s">
        <v>96</v>
      </c>
      <c r="I19" s="20">
        <v>598000000</v>
      </c>
      <c r="J19" s="21">
        <f>0.4*Finished!$I23</f>
        <v>191840000</v>
      </c>
      <c r="K19" s="16"/>
      <c r="L19" s="22" t="s">
        <v>19</v>
      </c>
      <c r="M19" s="23">
        <v>44476</v>
      </c>
    </row>
    <row r="20" spans="1:13" ht="24.75" hidden="1">
      <c r="A20" s="15">
        <v>17</v>
      </c>
      <c r="B20" s="16" t="s">
        <v>130</v>
      </c>
      <c r="C20" s="17" t="s">
        <v>1</v>
      </c>
      <c r="D20" s="18">
        <v>166</v>
      </c>
      <c r="E20" s="18">
        <v>10</v>
      </c>
      <c r="F20" s="18"/>
      <c r="G20" s="18">
        <v>179385</v>
      </c>
      <c r="H20" s="19" t="s">
        <v>133</v>
      </c>
      <c r="I20" s="20">
        <v>972000000</v>
      </c>
      <c r="J20" s="21" t="s">
        <v>6</v>
      </c>
      <c r="K20" s="16" t="s">
        <v>6</v>
      </c>
      <c r="L20" s="22" t="s">
        <v>52</v>
      </c>
      <c r="M20" s="23">
        <v>44536</v>
      </c>
    </row>
    <row r="21" spans="1:13" ht="24.75" hidden="1">
      <c r="A21" s="15">
        <v>18</v>
      </c>
      <c r="B21" s="16" t="s">
        <v>122</v>
      </c>
      <c r="C21" s="17" t="s">
        <v>1</v>
      </c>
      <c r="D21" s="18">
        <v>164</v>
      </c>
      <c r="E21" s="18">
        <v>2</v>
      </c>
      <c r="F21" s="18" t="s">
        <v>123</v>
      </c>
      <c r="G21" s="18">
        <v>178681</v>
      </c>
      <c r="H21" s="19" t="s">
        <v>6</v>
      </c>
      <c r="I21" s="20">
        <v>105000000</v>
      </c>
      <c r="J21" s="21" t="s">
        <v>6</v>
      </c>
      <c r="K21" s="16"/>
      <c r="L21" s="22" t="s">
        <v>104</v>
      </c>
      <c r="M21" s="23">
        <v>44471</v>
      </c>
    </row>
    <row r="22" spans="1:13" ht="99" hidden="1">
      <c r="A22" s="15">
        <v>19</v>
      </c>
      <c r="B22" s="16" t="s">
        <v>103</v>
      </c>
      <c r="C22" s="17" t="s">
        <v>102</v>
      </c>
      <c r="D22" s="18">
        <v>160</v>
      </c>
      <c r="E22" s="18">
        <v>60</v>
      </c>
      <c r="F22" s="18" t="s">
        <v>113</v>
      </c>
      <c r="G22" s="18">
        <v>100354826</v>
      </c>
      <c r="H22" s="19" t="s">
        <v>114</v>
      </c>
      <c r="I22" s="20">
        <v>11197200000</v>
      </c>
      <c r="J22" s="21" t="s">
        <v>131</v>
      </c>
      <c r="K22" s="16" t="s">
        <v>125</v>
      </c>
      <c r="L22" s="22" t="s">
        <v>104</v>
      </c>
      <c r="M22" s="23">
        <v>44523</v>
      </c>
    </row>
    <row r="23" spans="1:13" ht="24.75" hidden="1">
      <c r="A23" s="15">
        <v>20</v>
      </c>
      <c r="B23" s="16" t="s">
        <v>191</v>
      </c>
      <c r="C23" s="17" t="s">
        <v>1</v>
      </c>
      <c r="D23" s="18">
        <v>160</v>
      </c>
      <c r="E23" s="18">
        <v>4</v>
      </c>
      <c r="F23" s="18" t="s">
        <v>124</v>
      </c>
      <c r="G23" s="18">
        <v>178922</v>
      </c>
      <c r="H23" s="19" t="s">
        <v>125</v>
      </c>
      <c r="I23" s="20">
        <v>479600000</v>
      </c>
      <c r="J23" s="21" t="s">
        <v>6</v>
      </c>
      <c r="K23" s="16" t="s">
        <v>6</v>
      </c>
      <c r="L23" s="22" t="s">
        <v>19</v>
      </c>
      <c r="M23" s="23">
        <v>44618</v>
      </c>
    </row>
    <row r="24" spans="1:13" ht="24.75" hidden="1">
      <c r="A24" s="15">
        <v>21</v>
      </c>
      <c r="B24" s="16" t="s">
        <v>130</v>
      </c>
      <c r="C24" s="17" t="s">
        <v>1</v>
      </c>
      <c r="D24" s="18">
        <v>166</v>
      </c>
      <c r="E24" s="18">
        <v>10</v>
      </c>
      <c r="F24" s="18"/>
      <c r="G24" s="18">
        <v>179385</v>
      </c>
      <c r="H24" s="19" t="s">
        <v>133</v>
      </c>
      <c r="I24" s="20">
        <v>972000000</v>
      </c>
      <c r="J24" s="21" t="s">
        <v>6</v>
      </c>
      <c r="K24" s="16" t="s">
        <v>6</v>
      </c>
      <c r="L24" s="22" t="s">
        <v>52</v>
      </c>
      <c r="M24" s="23">
        <v>44536</v>
      </c>
    </row>
    <row r="25" spans="1:13" ht="24.75" hidden="1">
      <c r="A25" s="15">
        <v>22</v>
      </c>
      <c r="B25" s="16" t="s">
        <v>129</v>
      </c>
      <c r="C25" s="17" t="s">
        <v>18</v>
      </c>
      <c r="D25" s="18">
        <v>154</v>
      </c>
      <c r="E25" s="18">
        <v>5</v>
      </c>
      <c r="F25" s="18" t="s">
        <v>89</v>
      </c>
      <c r="G25" s="18" t="s">
        <v>90</v>
      </c>
      <c r="H25" s="19" t="s">
        <v>89</v>
      </c>
      <c r="I25" s="20">
        <v>1589500000</v>
      </c>
      <c r="J25" s="21" t="s">
        <v>39</v>
      </c>
      <c r="K25" s="16" t="s">
        <v>6</v>
      </c>
      <c r="L25" s="22" t="s">
        <v>19</v>
      </c>
      <c r="M25" s="23">
        <v>44472</v>
      </c>
    </row>
    <row r="26" spans="1:13" ht="24.75" hidden="1">
      <c r="A26" s="15">
        <v>23</v>
      </c>
      <c r="B26" s="16" t="s">
        <v>105</v>
      </c>
      <c r="C26" s="17" t="s">
        <v>18</v>
      </c>
      <c r="D26" s="18">
        <v>162</v>
      </c>
      <c r="E26" s="18">
        <v>1</v>
      </c>
      <c r="F26" s="18" t="s">
        <v>150</v>
      </c>
      <c r="G26" s="18" t="s">
        <v>6</v>
      </c>
      <c r="H26" s="19" t="s">
        <v>106</v>
      </c>
      <c r="I26" s="20">
        <f>20572750000+3624250000+1466400000</f>
        <v>25663400000</v>
      </c>
      <c r="J26" s="21">
        <f>0.5*Finished!$I26</f>
        <v>12831700000</v>
      </c>
      <c r="K26" s="16" t="s">
        <v>6</v>
      </c>
      <c r="L26" s="22" t="s">
        <v>184</v>
      </c>
      <c r="M26" s="23">
        <v>44561</v>
      </c>
    </row>
    <row r="27" spans="1:13" ht="24.75" hidden="1">
      <c r="A27" s="15">
        <v>24</v>
      </c>
      <c r="B27" s="16" t="s">
        <v>45</v>
      </c>
      <c r="C27" s="17" t="s">
        <v>1</v>
      </c>
      <c r="D27" s="18">
        <v>143</v>
      </c>
      <c r="E27" s="18" t="s">
        <v>78</v>
      </c>
      <c r="F27" s="18" t="s">
        <v>54</v>
      </c>
      <c r="G27" s="18">
        <v>98510080</v>
      </c>
      <c r="H27" s="19" t="s">
        <v>54</v>
      </c>
      <c r="I27" s="20">
        <v>14812990000</v>
      </c>
      <c r="J27" s="21">
        <f>80%*11850392000</f>
        <v>9480313600</v>
      </c>
      <c r="K27" s="16" t="s">
        <v>101</v>
      </c>
      <c r="L27" s="22" t="s">
        <v>55</v>
      </c>
      <c r="M27" s="23">
        <v>44514</v>
      </c>
    </row>
    <row r="28" spans="1:13" ht="123.75" hidden="1">
      <c r="A28" s="15">
        <v>25</v>
      </c>
      <c r="B28" s="16" t="s">
        <v>136</v>
      </c>
      <c r="C28" s="17" t="s">
        <v>18</v>
      </c>
      <c r="D28" s="41">
        <v>167</v>
      </c>
      <c r="E28" s="18">
        <v>62</v>
      </c>
      <c r="F28" s="18" t="s">
        <v>137</v>
      </c>
      <c r="G28" s="18" t="s">
        <v>139</v>
      </c>
      <c r="H28" s="19" t="s">
        <v>135</v>
      </c>
      <c r="I28" s="20">
        <v>7991200000</v>
      </c>
      <c r="J28" s="21">
        <f>I28*0.7</f>
        <v>5593840000</v>
      </c>
      <c r="K28" s="16" t="s">
        <v>6</v>
      </c>
      <c r="L28" s="22" t="s">
        <v>19</v>
      </c>
      <c r="M28" s="23">
        <v>44556</v>
      </c>
    </row>
    <row r="29" spans="1:13" ht="99" hidden="1">
      <c r="A29" s="15">
        <v>26</v>
      </c>
      <c r="B29" s="16" t="s">
        <v>156</v>
      </c>
      <c r="C29" s="17" t="s">
        <v>18</v>
      </c>
      <c r="D29" s="18">
        <v>170</v>
      </c>
      <c r="E29" s="18">
        <v>10</v>
      </c>
      <c r="F29" s="18" t="s">
        <v>148</v>
      </c>
      <c r="G29" s="18" t="s">
        <v>147</v>
      </c>
      <c r="H29" s="19" t="s">
        <v>148</v>
      </c>
      <c r="I29" s="20">
        <f>1200000000+690000000</f>
        <v>1890000000</v>
      </c>
      <c r="J29" s="21" t="s">
        <v>39</v>
      </c>
      <c r="K29" s="16" t="s">
        <v>6</v>
      </c>
      <c r="L29" s="22" t="s">
        <v>52</v>
      </c>
      <c r="M29" s="23">
        <v>44561</v>
      </c>
    </row>
    <row r="30" spans="1:13" ht="25.5" hidden="1" thickTop="1">
      <c r="A30" s="15">
        <v>27</v>
      </c>
      <c r="B30" s="16" t="s">
        <v>158</v>
      </c>
      <c r="C30" s="17" t="s">
        <v>18</v>
      </c>
      <c r="D30" s="41">
        <v>174</v>
      </c>
      <c r="E30" s="18">
        <v>1</v>
      </c>
      <c r="F30" s="18" t="s">
        <v>159</v>
      </c>
      <c r="G30" s="18" t="s">
        <v>160</v>
      </c>
      <c r="H30" s="19" t="s">
        <v>143</v>
      </c>
      <c r="I30" s="20">
        <v>129500000</v>
      </c>
      <c r="J30" s="21" t="s">
        <v>39</v>
      </c>
      <c r="K30" s="16" t="s">
        <v>6</v>
      </c>
      <c r="L30" s="22" t="s">
        <v>52</v>
      </c>
      <c r="M30" s="23">
        <v>44581</v>
      </c>
    </row>
    <row r="31" spans="1:13" ht="24.75" hidden="1">
      <c r="A31" s="15">
        <v>28</v>
      </c>
      <c r="B31" s="16" t="s">
        <v>43</v>
      </c>
      <c r="C31" s="17" t="s">
        <v>18</v>
      </c>
      <c r="D31" s="41">
        <v>134</v>
      </c>
      <c r="E31" s="18">
        <v>2</v>
      </c>
      <c r="F31" s="18" t="s">
        <v>53</v>
      </c>
      <c r="G31" s="18" t="s">
        <v>3</v>
      </c>
      <c r="H31" s="19" t="s">
        <v>53</v>
      </c>
      <c r="I31" s="20">
        <v>720000000</v>
      </c>
      <c r="J31" s="21">
        <f>720000000*0.7</f>
        <v>503999999.99999994</v>
      </c>
      <c r="K31" s="16"/>
      <c r="L31" s="22" t="s">
        <v>19</v>
      </c>
      <c r="M31" s="23">
        <v>44247</v>
      </c>
    </row>
    <row r="32" spans="1:13" ht="24.75" hidden="1">
      <c r="A32" s="15">
        <v>29</v>
      </c>
      <c r="B32" s="16" t="s">
        <v>181</v>
      </c>
      <c r="C32" s="17" t="s">
        <v>18</v>
      </c>
      <c r="D32" s="41">
        <v>180</v>
      </c>
      <c r="E32" s="18">
        <v>2</v>
      </c>
      <c r="F32" s="18" t="s">
        <v>182</v>
      </c>
      <c r="G32" s="18" t="s">
        <v>183</v>
      </c>
      <c r="H32" s="19" t="s">
        <v>182</v>
      </c>
      <c r="I32" s="20">
        <v>90000000</v>
      </c>
      <c r="J32" s="21" t="s">
        <v>39</v>
      </c>
      <c r="K32" s="16" t="s">
        <v>6</v>
      </c>
      <c r="L32" s="22" t="s">
        <v>19</v>
      </c>
      <c r="M32" s="23">
        <v>44630</v>
      </c>
    </row>
    <row r="33" spans="1:13" ht="24.75" hidden="1">
      <c r="A33" s="15">
        <v>30</v>
      </c>
      <c r="B33" s="16" t="s">
        <v>79</v>
      </c>
      <c r="C33" s="17" t="s">
        <v>18</v>
      </c>
      <c r="D33" s="41">
        <v>156</v>
      </c>
      <c r="E33" s="18">
        <v>1</v>
      </c>
      <c r="F33" s="18" t="s">
        <v>72</v>
      </c>
      <c r="G33" s="18" t="s">
        <v>81</v>
      </c>
      <c r="H33" s="19" t="s">
        <v>72</v>
      </c>
      <c r="I33" s="20">
        <v>684950000</v>
      </c>
      <c r="J33" s="21">
        <v>479465000</v>
      </c>
      <c r="K33" s="16" t="s">
        <v>72</v>
      </c>
      <c r="L33" s="22" t="s">
        <v>19</v>
      </c>
      <c r="M33" s="23">
        <v>44459</v>
      </c>
    </row>
    <row r="34" spans="1:13" ht="24.75" hidden="1">
      <c r="A34" s="15">
        <v>31</v>
      </c>
      <c r="B34" s="16" t="s">
        <v>83</v>
      </c>
      <c r="C34" s="17" t="s">
        <v>18</v>
      </c>
      <c r="D34" s="41">
        <v>157</v>
      </c>
      <c r="E34" s="18">
        <v>3</v>
      </c>
      <c r="F34" s="18" t="s">
        <v>86</v>
      </c>
      <c r="G34" s="18" t="s">
        <v>91</v>
      </c>
      <c r="H34" s="19" t="s">
        <v>67</v>
      </c>
      <c r="I34" s="20">
        <v>149200000</v>
      </c>
      <c r="J34" s="21">
        <f>1499400000*0.7</f>
        <v>1049579999.9999999</v>
      </c>
      <c r="K34" s="16" t="s">
        <v>86</v>
      </c>
      <c r="L34" s="22" t="s">
        <v>92</v>
      </c>
      <c r="M34" s="23">
        <v>44488</v>
      </c>
    </row>
    <row r="35" spans="1:13" ht="24.75" hidden="1">
      <c r="A35" s="15">
        <v>32</v>
      </c>
      <c r="B35" s="16" t="s">
        <v>79</v>
      </c>
      <c r="C35" s="17" t="s">
        <v>18</v>
      </c>
      <c r="D35" s="41">
        <v>156</v>
      </c>
      <c r="E35" s="18">
        <v>1</v>
      </c>
      <c r="F35" s="18" t="s">
        <v>115</v>
      </c>
      <c r="G35" s="18" t="s">
        <v>81</v>
      </c>
      <c r="H35" s="19" t="s">
        <v>115</v>
      </c>
      <c r="I35" s="20">
        <v>684950000</v>
      </c>
      <c r="J35" s="21">
        <v>479465000</v>
      </c>
      <c r="K35" s="16" t="s">
        <v>121</v>
      </c>
      <c r="L35" s="22" t="s">
        <v>19</v>
      </c>
      <c r="M35" s="23">
        <v>44502</v>
      </c>
    </row>
    <row r="36" spans="1:13" ht="49.5" hidden="1">
      <c r="A36" s="15">
        <v>33</v>
      </c>
      <c r="B36" s="16" t="s">
        <v>211</v>
      </c>
      <c r="C36" s="17" t="s">
        <v>18</v>
      </c>
      <c r="D36" s="41">
        <v>189</v>
      </c>
      <c r="E36" s="18" t="s">
        <v>212</v>
      </c>
      <c r="F36" s="18" t="s">
        <v>213</v>
      </c>
      <c r="G36" s="18" t="s">
        <v>214</v>
      </c>
      <c r="H36" s="19" t="s">
        <v>213</v>
      </c>
      <c r="I36" s="20">
        <v>1460000000</v>
      </c>
      <c r="J36" s="21">
        <f>I36*70%</f>
        <v>1021999999.9999999</v>
      </c>
      <c r="K36" s="16" t="s">
        <v>153</v>
      </c>
      <c r="L36" s="22" t="s">
        <v>215</v>
      </c>
      <c r="M36" s="23">
        <v>44694</v>
      </c>
    </row>
    <row r="37" spans="1:13" ht="24.75" hidden="1">
      <c r="A37" s="15">
        <v>34</v>
      </c>
      <c r="B37" s="16" t="s">
        <v>164</v>
      </c>
      <c r="C37" s="17" t="s">
        <v>18</v>
      </c>
      <c r="D37" s="41">
        <v>175</v>
      </c>
      <c r="E37" s="18">
        <v>1</v>
      </c>
      <c r="F37" s="18" t="s">
        <v>165</v>
      </c>
      <c r="G37" s="18" t="s">
        <v>166</v>
      </c>
      <c r="H37" s="19" t="s">
        <v>173</v>
      </c>
      <c r="I37" s="20">
        <v>5619650000</v>
      </c>
      <c r="J37" s="21">
        <v>3000000000</v>
      </c>
      <c r="K37" s="16" t="s">
        <v>153</v>
      </c>
      <c r="L37" s="22" t="s">
        <v>19</v>
      </c>
      <c r="M37" s="23">
        <v>44609</v>
      </c>
    </row>
    <row r="38" spans="1:13" ht="123.75" hidden="1">
      <c r="A38" s="15">
        <v>35</v>
      </c>
      <c r="B38" s="16" t="s">
        <v>132</v>
      </c>
      <c r="C38" s="17" t="s">
        <v>146</v>
      </c>
      <c r="D38" s="41">
        <v>165</v>
      </c>
      <c r="E38" s="18">
        <v>9</v>
      </c>
      <c r="F38" s="18" t="s">
        <v>125</v>
      </c>
      <c r="G38" s="18" t="s">
        <v>126</v>
      </c>
      <c r="H38" s="19" t="s">
        <v>125</v>
      </c>
      <c r="I38" s="20">
        <v>2936745000</v>
      </c>
      <c r="J38" s="21" t="s">
        <v>127</v>
      </c>
      <c r="K38" s="16" t="s">
        <v>6</v>
      </c>
      <c r="L38" s="22" t="s">
        <v>128</v>
      </c>
      <c r="M38" s="23">
        <v>44566</v>
      </c>
    </row>
    <row r="39" spans="1:13" ht="24.75" hidden="1">
      <c r="A39" s="15">
        <v>36</v>
      </c>
      <c r="B39" s="16" t="s">
        <v>40</v>
      </c>
      <c r="C39" s="17" t="s">
        <v>185</v>
      </c>
      <c r="D39" s="18">
        <v>120</v>
      </c>
      <c r="E39" s="18"/>
      <c r="F39" s="18" t="s">
        <v>46</v>
      </c>
      <c r="G39" s="18" t="s">
        <v>22</v>
      </c>
      <c r="H39" s="19" t="s">
        <v>46</v>
      </c>
      <c r="I39" s="20">
        <v>169574640000</v>
      </c>
      <c r="J39" s="21">
        <v>87303520750</v>
      </c>
      <c r="K39" s="16"/>
      <c r="L39" s="22" t="s">
        <v>14</v>
      </c>
      <c r="M39" s="23">
        <v>44640</v>
      </c>
    </row>
    <row r="40" spans="1:13" ht="24.75" hidden="1">
      <c r="A40" s="15">
        <v>37</v>
      </c>
      <c r="B40" s="16" t="s">
        <v>26</v>
      </c>
      <c r="C40" s="17" t="s">
        <v>185</v>
      </c>
      <c r="D40" s="18">
        <v>138</v>
      </c>
      <c r="E40" s="18">
        <f>39860+409</f>
        <v>40269</v>
      </c>
      <c r="F40" s="18"/>
      <c r="G40" s="18" t="s">
        <v>69</v>
      </c>
      <c r="H40" s="19" t="s">
        <v>4</v>
      </c>
      <c r="I40" s="20">
        <v>29000000000</v>
      </c>
      <c r="J40" s="21">
        <v>22000000000</v>
      </c>
      <c r="K40" s="16"/>
      <c r="L40" s="22" t="s">
        <v>14</v>
      </c>
      <c r="M40" s="23">
        <v>44551</v>
      </c>
    </row>
    <row r="41" spans="1:13" ht="24.75" hidden="1">
      <c r="A41" s="15">
        <v>38</v>
      </c>
      <c r="B41" s="16" t="s">
        <v>168</v>
      </c>
      <c r="C41" s="17" t="s">
        <v>18</v>
      </c>
      <c r="D41" s="18">
        <v>176</v>
      </c>
      <c r="E41" s="18">
        <v>2</v>
      </c>
      <c r="F41" s="18" t="s">
        <v>169</v>
      </c>
      <c r="G41" s="18" t="s">
        <v>170</v>
      </c>
      <c r="H41" s="19" t="s">
        <v>142</v>
      </c>
      <c r="I41" s="20">
        <v>3501300000</v>
      </c>
      <c r="J41" s="21">
        <f>I41*70%</f>
        <v>2450910000</v>
      </c>
      <c r="K41" s="16" t="s">
        <v>153</v>
      </c>
      <c r="L41" s="22" t="s">
        <v>19</v>
      </c>
      <c r="M41" s="23">
        <v>44616</v>
      </c>
    </row>
    <row r="42" spans="1:13" ht="24.75" hidden="1">
      <c r="A42" s="15">
        <v>39</v>
      </c>
      <c r="B42" s="16" t="s">
        <v>168</v>
      </c>
      <c r="C42" s="17" t="s">
        <v>18</v>
      </c>
      <c r="D42" s="18">
        <v>178</v>
      </c>
      <c r="E42" s="18">
        <v>2</v>
      </c>
      <c r="F42" s="18" t="s">
        <v>176</v>
      </c>
      <c r="G42" s="18" t="s">
        <v>175</v>
      </c>
      <c r="H42" s="19" t="s">
        <v>176</v>
      </c>
      <c r="I42" s="20">
        <v>2194100000</v>
      </c>
      <c r="J42" s="21">
        <f>I42*70%</f>
        <v>1535870000</v>
      </c>
      <c r="K42" s="16" t="s">
        <v>153</v>
      </c>
      <c r="L42" s="22" t="s">
        <v>19</v>
      </c>
      <c r="M42" s="23">
        <v>44624</v>
      </c>
    </row>
    <row r="43" spans="1:13" ht="49.5" hidden="1">
      <c r="A43" s="15">
        <v>40</v>
      </c>
      <c r="B43" s="16" t="s">
        <v>157</v>
      </c>
      <c r="C43" s="17" t="s">
        <v>18</v>
      </c>
      <c r="D43" s="18">
        <v>173</v>
      </c>
      <c r="E43" s="18">
        <v>22</v>
      </c>
      <c r="F43" s="18" t="s">
        <v>155</v>
      </c>
      <c r="G43" s="18" t="s">
        <v>167</v>
      </c>
      <c r="H43" s="19" t="s">
        <v>159</v>
      </c>
      <c r="I43" s="20">
        <v>3035387500</v>
      </c>
      <c r="J43" s="21">
        <f>I43*70%</f>
        <v>2124771249.9999998</v>
      </c>
      <c r="K43" s="16" t="s">
        <v>163</v>
      </c>
      <c r="L43" s="22" t="s">
        <v>92</v>
      </c>
      <c r="M43" s="23">
        <v>44599</v>
      </c>
    </row>
    <row r="44" spans="1:13" ht="24.75" hidden="1">
      <c r="A44" s="15">
        <v>41</v>
      </c>
      <c r="B44" s="16" t="s">
        <v>145</v>
      </c>
      <c r="C44" s="17" t="s">
        <v>1</v>
      </c>
      <c r="D44" s="18">
        <v>153</v>
      </c>
      <c r="E44" s="18">
        <v>4</v>
      </c>
      <c r="F44" s="18" t="s">
        <v>94</v>
      </c>
      <c r="G44" s="18">
        <v>175870</v>
      </c>
      <c r="H44" s="19" t="s">
        <v>86</v>
      </c>
      <c r="I44" s="20">
        <v>1320000000</v>
      </c>
      <c r="J44" s="21">
        <v>528000000</v>
      </c>
      <c r="K44" s="16"/>
      <c r="L44" s="22" t="s">
        <v>19</v>
      </c>
      <c r="M44" s="23">
        <v>44466</v>
      </c>
    </row>
    <row r="45" spans="1:13" ht="148.5" hidden="1">
      <c r="A45" s="15">
        <v>42</v>
      </c>
      <c r="B45" s="16" t="s">
        <v>179</v>
      </c>
      <c r="C45" s="17" t="s">
        <v>18</v>
      </c>
      <c r="D45" s="18">
        <v>179</v>
      </c>
      <c r="E45" s="18">
        <v>41</v>
      </c>
      <c r="F45" s="18" t="s">
        <v>144</v>
      </c>
      <c r="G45" s="18" t="s">
        <v>178</v>
      </c>
      <c r="H45" s="19" t="s">
        <v>144</v>
      </c>
      <c r="I45" s="20">
        <v>6390500000</v>
      </c>
      <c r="J45" s="21">
        <f>I45*70%</f>
        <v>4473350000</v>
      </c>
      <c r="K45" s="16" t="s">
        <v>153</v>
      </c>
      <c r="L45" s="22" t="s">
        <v>92</v>
      </c>
      <c r="M45" s="23">
        <v>44641</v>
      </c>
    </row>
    <row r="46" spans="1:13" ht="25.5" hidden="1" thickTop="1">
      <c r="A46" s="15">
        <v>43</v>
      </c>
      <c r="B46" s="16" t="s">
        <v>199</v>
      </c>
      <c r="C46" s="17" t="s">
        <v>1</v>
      </c>
      <c r="D46" s="18">
        <v>186</v>
      </c>
      <c r="E46" s="18">
        <v>10</v>
      </c>
      <c r="F46" s="18" t="s">
        <v>197</v>
      </c>
      <c r="G46" s="18">
        <v>185978</v>
      </c>
      <c r="H46" s="19" t="s">
        <v>223</v>
      </c>
      <c r="I46" s="20">
        <v>2590000000</v>
      </c>
      <c r="J46" s="21">
        <f>I46*70%</f>
        <v>1813000000</v>
      </c>
      <c r="K46" s="16"/>
      <c r="L46" s="22" t="s">
        <v>194</v>
      </c>
      <c r="M46" s="23">
        <v>44732</v>
      </c>
    </row>
    <row r="47" spans="1:13" ht="24.75" hidden="1">
      <c r="A47" s="15">
        <v>4</v>
      </c>
      <c r="B47" s="16" t="s">
        <v>138</v>
      </c>
      <c r="C47" s="17" t="s">
        <v>18</v>
      </c>
      <c r="D47" s="18">
        <v>168</v>
      </c>
      <c r="E47" s="18">
        <v>2</v>
      </c>
      <c r="F47" s="18" t="s">
        <v>137</v>
      </c>
      <c r="G47" s="18" t="s">
        <v>140</v>
      </c>
      <c r="H47" s="19" t="s">
        <v>135</v>
      </c>
      <c r="I47" s="20">
        <v>8661100000</v>
      </c>
      <c r="J47" s="21">
        <f>I47*0.7</f>
        <v>6062770000</v>
      </c>
      <c r="K47" s="16" t="s">
        <v>162</v>
      </c>
      <c r="L47" s="22" t="s">
        <v>141</v>
      </c>
      <c r="M47" s="23">
        <v>44586</v>
      </c>
    </row>
    <row r="48" spans="1:13" ht="24.75" hidden="1">
      <c r="A48" s="15">
        <v>6</v>
      </c>
      <c r="B48" s="16" t="s">
        <v>189</v>
      </c>
      <c r="C48" s="17" t="s">
        <v>1</v>
      </c>
      <c r="D48" s="18">
        <v>181</v>
      </c>
      <c r="E48" s="18">
        <v>15</v>
      </c>
      <c r="F48" s="18" t="s">
        <v>180</v>
      </c>
      <c r="G48" s="18">
        <v>184138</v>
      </c>
      <c r="H48" s="19" t="s">
        <v>190</v>
      </c>
      <c r="I48" s="20">
        <v>2670000000</v>
      </c>
      <c r="J48" s="21">
        <f>2670000000*70%</f>
        <v>1869000000</v>
      </c>
      <c r="K48" s="16" t="s">
        <v>153</v>
      </c>
      <c r="L48" s="22" t="s">
        <v>92</v>
      </c>
      <c r="M48" s="23">
        <v>44657</v>
      </c>
    </row>
    <row r="49" spans="1:17" ht="24.75" hidden="1">
      <c r="A49" s="15">
        <v>1</v>
      </c>
      <c r="B49" s="16" t="s">
        <v>5</v>
      </c>
      <c r="C49" s="17" t="s">
        <v>18</v>
      </c>
      <c r="D49" s="18">
        <v>140</v>
      </c>
      <c r="E49" s="18"/>
      <c r="F49" s="18" t="s">
        <v>20</v>
      </c>
      <c r="G49" s="18" t="s">
        <v>100</v>
      </c>
      <c r="H49" s="19" t="s">
        <v>7</v>
      </c>
      <c r="I49" s="20">
        <v>3803800000</v>
      </c>
      <c r="J49" s="21">
        <f>(3252900000+550900000)*0.7</f>
        <v>2662660000</v>
      </c>
      <c r="K49" s="16"/>
      <c r="L49" s="22" t="s">
        <v>19</v>
      </c>
      <c r="M49" s="23">
        <v>44404</v>
      </c>
    </row>
    <row r="50" spans="1:17" ht="49.5" hidden="1">
      <c r="A50" s="15">
        <v>6</v>
      </c>
      <c r="B50" s="16" t="s">
        <v>207</v>
      </c>
      <c r="C50" s="17" t="s">
        <v>18</v>
      </c>
      <c r="D50" s="18">
        <v>182</v>
      </c>
      <c r="E50" s="18">
        <v>8</v>
      </c>
      <c r="F50" s="18" t="s">
        <v>161</v>
      </c>
      <c r="G50" s="18" t="s">
        <v>193</v>
      </c>
      <c r="H50" s="19" t="s">
        <v>161</v>
      </c>
      <c r="I50" s="20">
        <v>316000000</v>
      </c>
      <c r="J50" s="21" t="s">
        <v>39</v>
      </c>
      <c r="K50" s="16"/>
      <c r="L50" s="22" t="s">
        <v>206</v>
      </c>
      <c r="M50" s="23">
        <v>44706</v>
      </c>
    </row>
    <row r="51" spans="1:17" ht="49.5" hidden="1">
      <c r="A51" s="15">
        <v>13</v>
      </c>
      <c r="B51" s="16" t="s">
        <v>227</v>
      </c>
      <c r="C51" s="17" t="s">
        <v>18</v>
      </c>
      <c r="D51" s="18">
        <v>191</v>
      </c>
      <c r="E51" s="18">
        <v>6</v>
      </c>
      <c r="F51" s="18" t="s">
        <v>228</v>
      </c>
      <c r="G51" s="18" t="s">
        <v>229</v>
      </c>
      <c r="H51" s="19" t="s">
        <v>228</v>
      </c>
      <c r="I51" s="20">
        <v>1944000000</v>
      </c>
      <c r="J51" s="21">
        <f>I51*0.7</f>
        <v>1360800000</v>
      </c>
      <c r="K51" s="16"/>
      <c r="L51" s="22" t="s">
        <v>128</v>
      </c>
      <c r="M51" s="23">
        <v>44789</v>
      </c>
    </row>
    <row r="52" spans="1:17" ht="25.5" hidden="1" thickTop="1">
      <c r="A52" s="15">
        <v>14</v>
      </c>
      <c r="B52" s="16" t="s">
        <v>230</v>
      </c>
      <c r="C52" s="17" t="s">
        <v>18</v>
      </c>
      <c r="D52" s="18">
        <v>192</v>
      </c>
      <c r="E52" s="18">
        <v>6</v>
      </c>
      <c r="F52" s="18" t="s">
        <v>209</v>
      </c>
      <c r="G52" s="18" t="s">
        <v>231</v>
      </c>
      <c r="H52" s="19" t="s">
        <v>209</v>
      </c>
      <c r="I52" s="20">
        <v>1590000000</v>
      </c>
      <c r="J52" s="21">
        <f>I52*50%</f>
        <v>795000000</v>
      </c>
      <c r="K52" s="16" t="s">
        <v>271</v>
      </c>
      <c r="L52" s="22" t="s">
        <v>128</v>
      </c>
      <c r="M52" s="23">
        <v>44790</v>
      </c>
    </row>
    <row r="53" spans="1:17" ht="24.75" hidden="1">
      <c r="A53" s="15">
        <v>19</v>
      </c>
      <c r="B53" s="16" t="s">
        <v>249</v>
      </c>
      <c r="C53" s="17" t="s">
        <v>18</v>
      </c>
      <c r="D53" s="18">
        <v>197</v>
      </c>
      <c r="E53" s="18">
        <v>2</v>
      </c>
      <c r="F53" s="18" t="s">
        <v>250</v>
      </c>
      <c r="G53" s="18" t="s">
        <v>251</v>
      </c>
      <c r="H53" s="19" t="s">
        <v>250</v>
      </c>
      <c r="I53" s="20">
        <v>298000000</v>
      </c>
      <c r="J53" s="21" t="s">
        <v>39</v>
      </c>
      <c r="K53" s="16"/>
      <c r="L53" s="22" t="s">
        <v>194</v>
      </c>
      <c r="M53" s="23">
        <v>44836</v>
      </c>
    </row>
    <row r="54" spans="1:17" ht="24.75" hidden="1">
      <c r="A54" s="15">
        <v>10</v>
      </c>
      <c r="B54" s="16" t="s">
        <v>216</v>
      </c>
      <c r="C54" s="17" t="s">
        <v>217</v>
      </c>
      <c r="D54" s="18">
        <v>190</v>
      </c>
      <c r="E54" s="18">
        <v>4</v>
      </c>
      <c r="F54" s="18" t="s">
        <v>218</v>
      </c>
      <c r="G54" s="18" t="s">
        <v>219</v>
      </c>
      <c r="H54" s="19" t="s">
        <v>220</v>
      </c>
      <c r="I54" s="20">
        <v>479600000</v>
      </c>
      <c r="J54" s="21" t="s">
        <v>221</v>
      </c>
      <c r="K54" s="16" t="s">
        <v>221</v>
      </c>
      <c r="L54" s="22" t="s">
        <v>194</v>
      </c>
      <c r="M54" s="23">
        <v>44744</v>
      </c>
    </row>
    <row r="55" spans="1:17" ht="123.75" hidden="1">
      <c r="A55" s="15">
        <v>6</v>
      </c>
      <c r="B55" s="16" t="s">
        <v>259</v>
      </c>
      <c r="C55" s="17" t="s">
        <v>195</v>
      </c>
      <c r="D55" s="18">
        <v>184</v>
      </c>
      <c r="E55" s="18">
        <v>15</v>
      </c>
      <c r="F55" s="18" t="s">
        <v>196</v>
      </c>
      <c r="G55" s="18" t="s">
        <v>6</v>
      </c>
      <c r="H55" s="19" t="s">
        <v>196</v>
      </c>
      <c r="I55" s="20">
        <v>15000000000</v>
      </c>
      <c r="J55" s="21">
        <v>8000000000</v>
      </c>
      <c r="K55" s="16"/>
      <c r="L55" s="22" t="s">
        <v>14</v>
      </c>
      <c r="M55" s="23">
        <v>44795</v>
      </c>
    </row>
    <row r="56" spans="1:17" ht="99" hidden="1">
      <c r="A56" s="15">
        <v>5</v>
      </c>
      <c r="B56" s="16" t="s">
        <v>198</v>
      </c>
      <c r="C56" s="17" t="s">
        <v>18</v>
      </c>
      <c r="D56" s="18">
        <v>183</v>
      </c>
      <c r="E56" s="18">
        <v>27</v>
      </c>
      <c r="F56" s="18" t="s">
        <v>197</v>
      </c>
      <c r="G56" s="18" t="s">
        <v>208</v>
      </c>
      <c r="H56" s="19" t="s">
        <v>226</v>
      </c>
      <c r="I56" s="20">
        <v>3186500000</v>
      </c>
      <c r="J56" s="21" t="s">
        <v>39</v>
      </c>
      <c r="K56" s="16"/>
      <c r="L56" s="22" t="s">
        <v>206</v>
      </c>
      <c r="M56" s="23">
        <v>44692</v>
      </c>
    </row>
    <row r="57" spans="1:17" ht="24.75" hidden="1">
      <c r="A57" s="15">
        <v>10</v>
      </c>
      <c r="B57" s="16" t="s">
        <v>241</v>
      </c>
      <c r="C57" s="17" t="s">
        <v>18</v>
      </c>
      <c r="D57" s="18">
        <v>195</v>
      </c>
      <c r="E57" s="18">
        <v>1</v>
      </c>
      <c r="F57" s="18" t="s">
        <v>242</v>
      </c>
      <c r="G57" s="18" t="s">
        <v>243</v>
      </c>
      <c r="H57" s="19" t="s">
        <v>242</v>
      </c>
      <c r="I57" s="20">
        <v>1610000000</v>
      </c>
      <c r="J57" s="21">
        <f>I57*0.7</f>
        <v>1127000000</v>
      </c>
      <c r="K57" s="16" t="s">
        <v>271</v>
      </c>
      <c r="L57" s="22" t="s">
        <v>205</v>
      </c>
      <c r="M57" s="23">
        <v>44840</v>
      </c>
    </row>
    <row r="58" spans="1:17" ht="24.75" hidden="1">
      <c r="A58" s="15">
        <v>13</v>
      </c>
      <c r="B58" s="16" t="s">
        <v>256</v>
      </c>
      <c r="C58" s="17" t="s">
        <v>18</v>
      </c>
      <c r="D58" s="18">
        <v>199</v>
      </c>
      <c r="E58" s="18">
        <v>2</v>
      </c>
      <c r="F58" s="18" t="s">
        <v>255</v>
      </c>
      <c r="G58" s="18" t="s">
        <v>257</v>
      </c>
      <c r="H58" s="19" t="s">
        <v>258</v>
      </c>
      <c r="I58" s="20">
        <v>736000000</v>
      </c>
      <c r="J58" s="21" t="s">
        <v>39</v>
      </c>
      <c r="K58" s="16" t="s">
        <v>6</v>
      </c>
      <c r="L58" s="22" t="s">
        <v>194</v>
      </c>
      <c r="M58" s="23">
        <v>44844</v>
      </c>
    </row>
    <row r="59" spans="1:17" ht="24.75" hidden="1">
      <c r="A59" s="15">
        <v>16</v>
      </c>
      <c r="B59" s="16" t="s">
        <v>263</v>
      </c>
      <c r="C59" s="17" t="s">
        <v>18</v>
      </c>
      <c r="D59" s="18">
        <v>202</v>
      </c>
      <c r="E59" s="18">
        <v>75</v>
      </c>
      <c r="F59" s="18" t="s">
        <v>264</v>
      </c>
      <c r="G59" s="18" t="s">
        <v>265</v>
      </c>
      <c r="H59" s="19" t="s">
        <v>266</v>
      </c>
      <c r="I59" s="20">
        <v>500000000</v>
      </c>
      <c r="J59" s="21" t="s">
        <v>39</v>
      </c>
      <c r="K59" s="16" t="s">
        <v>6</v>
      </c>
      <c r="L59" s="22" t="s">
        <v>194</v>
      </c>
      <c r="M59" s="23">
        <v>44852</v>
      </c>
    </row>
    <row r="60" spans="1:17" ht="24.75" hidden="1">
      <c r="A60" s="15">
        <v>23</v>
      </c>
      <c r="B60" s="16" t="s">
        <v>276</v>
      </c>
      <c r="C60" s="17" t="s">
        <v>1</v>
      </c>
      <c r="D60" s="18">
        <v>203</v>
      </c>
      <c r="E60" s="18">
        <v>20</v>
      </c>
      <c r="F60" s="18" t="s">
        <v>272</v>
      </c>
      <c r="G60" s="18" t="s">
        <v>273</v>
      </c>
      <c r="H60" s="19" t="s">
        <v>274</v>
      </c>
      <c r="I60" s="20">
        <v>3000000000</v>
      </c>
      <c r="J60" s="21"/>
      <c r="K60" s="16"/>
      <c r="L60" s="22" t="s">
        <v>19</v>
      </c>
      <c r="M60" s="23">
        <v>44861</v>
      </c>
    </row>
    <row r="61" spans="1:17" ht="49.5" hidden="1">
      <c r="A61" s="15">
        <v>9</v>
      </c>
      <c r="B61" s="16" t="s">
        <v>232</v>
      </c>
      <c r="C61" s="17" t="s">
        <v>233</v>
      </c>
      <c r="D61" s="18">
        <v>193</v>
      </c>
      <c r="E61" s="18">
        <v>4</v>
      </c>
      <c r="F61" s="18" t="s">
        <v>234</v>
      </c>
      <c r="G61" s="18" t="s">
        <v>235</v>
      </c>
      <c r="H61" s="19" t="s">
        <v>238</v>
      </c>
      <c r="I61" s="20">
        <v>69600000000</v>
      </c>
      <c r="J61" s="21">
        <f>I61*70%</f>
        <v>48720000000</v>
      </c>
      <c r="K61" s="16"/>
      <c r="L61" s="22" t="s">
        <v>240</v>
      </c>
      <c r="M61" s="23">
        <v>44813</v>
      </c>
    </row>
    <row r="62" spans="1:17" s="30" customFormat="1" ht="57" hidden="1" thickTop="1">
      <c r="A62" s="48">
        <v>9</v>
      </c>
      <c r="B62" s="46" t="s">
        <v>236</v>
      </c>
      <c r="C62" s="17" t="s">
        <v>237</v>
      </c>
      <c r="D62" s="49">
        <v>194</v>
      </c>
      <c r="E62" s="49">
        <v>6</v>
      </c>
      <c r="F62" s="49" t="s">
        <v>238</v>
      </c>
      <c r="G62" s="49" t="s">
        <v>239</v>
      </c>
      <c r="H62" s="50" t="s">
        <v>238</v>
      </c>
      <c r="I62" s="51">
        <v>4191000000</v>
      </c>
      <c r="J62" s="52">
        <f>I62*70%</f>
        <v>2933700000</v>
      </c>
      <c r="K62" s="53"/>
      <c r="L62" s="54" t="s">
        <v>104</v>
      </c>
      <c r="M62" s="55">
        <v>44819</v>
      </c>
    </row>
    <row r="63" spans="1:17" s="31" customFormat="1" ht="63.75" thickTop="1">
      <c r="A63" s="72" t="s">
        <v>109</v>
      </c>
      <c r="B63" s="73" t="s">
        <v>9</v>
      </c>
      <c r="C63" s="74" t="s">
        <v>8</v>
      </c>
      <c r="D63" s="74" t="s">
        <v>73</v>
      </c>
      <c r="E63" s="74" t="s">
        <v>186</v>
      </c>
      <c r="F63" s="74" t="s">
        <v>48</v>
      </c>
      <c r="G63" s="74" t="s">
        <v>21</v>
      </c>
      <c r="H63" s="74" t="s">
        <v>10</v>
      </c>
      <c r="I63" s="74" t="s">
        <v>110</v>
      </c>
      <c r="J63" s="75" t="s">
        <v>11</v>
      </c>
      <c r="K63" s="75" t="s">
        <v>304</v>
      </c>
      <c r="L63" s="75" t="s">
        <v>74</v>
      </c>
      <c r="M63" s="74" t="s">
        <v>12</v>
      </c>
      <c r="N63" s="74" t="s">
        <v>177</v>
      </c>
      <c r="O63" s="74" t="s">
        <v>246</v>
      </c>
      <c r="P63" s="74" t="s">
        <v>280</v>
      </c>
      <c r="Q63" s="76"/>
    </row>
    <row r="64" spans="1:17" s="30" customFormat="1" ht="24.75" customHeight="1">
      <c r="A64" s="33">
        <v>16</v>
      </c>
      <c r="B64" s="42" t="s">
        <v>275</v>
      </c>
      <c r="C64" s="68" t="s">
        <v>1</v>
      </c>
      <c r="D64" s="66">
        <v>207</v>
      </c>
      <c r="E64" s="34">
        <v>10</v>
      </c>
      <c r="F64" s="34" t="s">
        <v>282</v>
      </c>
      <c r="G64" s="34">
        <v>194404</v>
      </c>
      <c r="H64" s="34" t="s">
        <v>282</v>
      </c>
      <c r="I64" s="36">
        <v>1490000000</v>
      </c>
      <c r="J64" s="40"/>
      <c r="K64" s="40"/>
      <c r="L64" s="56"/>
      <c r="M64" s="12" t="s">
        <v>194</v>
      </c>
      <c r="N64" s="47">
        <v>44909</v>
      </c>
      <c r="O64" s="37"/>
      <c r="P64" s="59">
        <v>44929</v>
      </c>
      <c r="Q64" s="69">
        <f>IF(P64=0,(N64-#REF!),(N64-P64))</f>
        <v>-20</v>
      </c>
    </row>
    <row r="65" spans="1:17" s="27" customFormat="1" ht="21">
      <c r="A65" s="33">
        <v>6</v>
      </c>
      <c r="B65" s="62" t="s">
        <v>200</v>
      </c>
      <c r="C65" s="13" t="s">
        <v>0</v>
      </c>
      <c r="D65" s="66">
        <v>185</v>
      </c>
      <c r="E65" s="34">
        <v>4</v>
      </c>
      <c r="F65" s="34" t="s">
        <v>201</v>
      </c>
      <c r="G65" s="34" t="s">
        <v>225</v>
      </c>
      <c r="H65" s="35" t="s">
        <v>223</v>
      </c>
      <c r="I65" s="36">
        <v>2219400000</v>
      </c>
      <c r="J65" s="36">
        <f>2219400000*70%</f>
        <v>1553580000</v>
      </c>
      <c r="K65" s="36"/>
      <c r="L65" s="63" t="s">
        <v>218</v>
      </c>
      <c r="M65" s="12" t="s">
        <v>205</v>
      </c>
      <c r="N65" s="37">
        <v>44761</v>
      </c>
      <c r="O65" s="37"/>
      <c r="P65" s="60">
        <v>44929</v>
      </c>
      <c r="Q65" s="69">
        <f>IF(P65=0,(N65-#REF!),(N65-P65))</f>
        <v>-168</v>
      </c>
    </row>
    <row r="66" spans="1:17" s="32" customFormat="1" ht="37.5">
      <c r="A66" s="278">
        <v>3</v>
      </c>
      <c r="B66" s="77" t="s">
        <v>298</v>
      </c>
      <c r="C66" s="272" t="s">
        <v>154</v>
      </c>
      <c r="D66" s="275">
        <v>172</v>
      </c>
      <c r="E66" s="34">
        <v>6</v>
      </c>
      <c r="F66" s="281" t="s">
        <v>149</v>
      </c>
      <c r="G66" s="281" t="s">
        <v>6</v>
      </c>
      <c r="H66" s="296" t="s">
        <v>155</v>
      </c>
      <c r="I66" s="287">
        <f>1895400000+463200000</f>
        <v>2358600000</v>
      </c>
      <c r="J66" s="303">
        <f>I66*50%</f>
        <v>1179300000</v>
      </c>
      <c r="K66" s="303"/>
      <c r="L66" s="298" t="s">
        <v>300</v>
      </c>
      <c r="M66" s="284" t="s">
        <v>128</v>
      </c>
      <c r="N66" s="57">
        <v>44612</v>
      </c>
      <c r="O66" s="37"/>
      <c r="P66" s="60">
        <v>44929</v>
      </c>
      <c r="Q66" s="69">
        <f>IF(P66=0,(N66-#REF!),(N66-P66))</f>
        <v>-317</v>
      </c>
    </row>
    <row r="67" spans="1:17" s="32" customFormat="1" ht="37.5">
      <c r="A67" s="280"/>
      <c r="B67" s="77" t="s">
        <v>299</v>
      </c>
      <c r="C67" s="274"/>
      <c r="D67" s="277"/>
      <c r="E67" s="34">
        <v>2</v>
      </c>
      <c r="F67" s="283"/>
      <c r="G67" s="283"/>
      <c r="H67" s="297"/>
      <c r="I67" s="289"/>
      <c r="J67" s="305"/>
      <c r="K67" s="305"/>
      <c r="L67" s="299"/>
      <c r="M67" s="286"/>
      <c r="N67" s="57">
        <v>44612</v>
      </c>
      <c r="O67" s="37"/>
      <c r="P67" s="60">
        <v>44929</v>
      </c>
      <c r="Q67" s="69">
        <f>IF(P67=0,(N67-#REF!),(N67-P67))</f>
        <v>-317</v>
      </c>
    </row>
    <row r="68" spans="1:17" s="30" customFormat="1" ht="37.5">
      <c r="A68" s="278">
        <v>4</v>
      </c>
      <c r="B68" s="42" t="s">
        <v>297</v>
      </c>
      <c r="C68" s="272" t="s">
        <v>195</v>
      </c>
      <c r="D68" s="275">
        <v>184</v>
      </c>
      <c r="E68" s="34">
        <v>4</v>
      </c>
      <c r="F68" s="293" t="s">
        <v>196</v>
      </c>
      <c r="G68" s="293" t="s">
        <v>6</v>
      </c>
      <c r="H68" s="293" t="s">
        <v>196</v>
      </c>
      <c r="I68" s="300">
        <v>15000000000</v>
      </c>
      <c r="J68" s="303">
        <v>8000000000</v>
      </c>
      <c r="K68" s="303"/>
      <c r="L68" s="293" t="s">
        <v>300</v>
      </c>
      <c r="M68" s="306" t="s">
        <v>14</v>
      </c>
      <c r="N68" s="47">
        <v>44795</v>
      </c>
      <c r="O68" s="37"/>
      <c r="P68" s="60">
        <v>44935</v>
      </c>
      <c r="Q68" s="69">
        <f>IF(P68=0,(N68-#REF!),(N68-P68))</f>
        <v>-140</v>
      </c>
    </row>
    <row r="69" spans="1:17" s="30" customFormat="1" ht="37.5">
      <c r="A69" s="279"/>
      <c r="B69" s="42" t="s">
        <v>296</v>
      </c>
      <c r="C69" s="273"/>
      <c r="D69" s="276"/>
      <c r="E69" s="34">
        <v>6</v>
      </c>
      <c r="F69" s="294"/>
      <c r="G69" s="294"/>
      <c r="H69" s="294"/>
      <c r="I69" s="301"/>
      <c r="J69" s="304"/>
      <c r="K69" s="304"/>
      <c r="L69" s="294"/>
      <c r="M69" s="307"/>
      <c r="N69" s="47">
        <v>44795</v>
      </c>
      <c r="O69" s="37"/>
      <c r="P69" s="60">
        <v>44935</v>
      </c>
      <c r="Q69" s="69">
        <f>IF(P69=0,(N69-#REF!),(N69-P69))</f>
        <v>-140</v>
      </c>
    </row>
    <row r="70" spans="1:17" s="30" customFormat="1" ht="37.5">
      <c r="A70" s="279"/>
      <c r="B70" s="42" t="s">
        <v>295</v>
      </c>
      <c r="C70" s="273"/>
      <c r="D70" s="276"/>
      <c r="E70" s="34">
        <v>3</v>
      </c>
      <c r="F70" s="294"/>
      <c r="G70" s="294"/>
      <c r="H70" s="294"/>
      <c r="I70" s="301"/>
      <c r="J70" s="304"/>
      <c r="K70" s="304"/>
      <c r="L70" s="294"/>
      <c r="M70" s="307"/>
      <c r="N70" s="47">
        <v>44795</v>
      </c>
      <c r="O70" s="37"/>
      <c r="P70" s="60">
        <v>44930</v>
      </c>
      <c r="Q70" s="69">
        <f>IF(P70=0,(N70-#REF!),(N70-P70))</f>
        <v>-135</v>
      </c>
    </row>
    <row r="71" spans="1:17" s="30" customFormat="1" ht="37.5">
      <c r="A71" s="280"/>
      <c r="B71" s="42" t="s">
        <v>294</v>
      </c>
      <c r="C71" s="274"/>
      <c r="D71" s="277"/>
      <c r="E71" s="34">
        <v>2</v>
      </c>
      <c r="F71" s="295"/>
      <c r="G71" s="295"/>
      <c r="H71" s="295"/>
      <c r="I71" s="302"/>
      <c r="J71" s="305"/>
      <c r="K71" s="305"/>
      <c r="L71" s="295"/>
      <c r="M71" s="308"/>
      <c r="N71" s="47">
        <v>44795</v>
      </c>
      <c r="O71" s="37"/>
      <c r="P71" s="60">
        <v>44930</v>
      </c>
      <c r="Q71" s="69">
        <f>IF(P71=0,(N71-#REF!),(N71-P71))</f>
        <v>-135</v>
      </c>
    </row>
    <row r="72" spans="1:17" s="27" customFormat="1" ht="21">
      <c r="A72" s="61">
        <v>2</v>
      </c>
      <c r="B72" s="62" t="s">
        <v>151</v>
      </c>
      <c r="C72" s="13" t="s">
        <v>0</v>
      </c>
      <c r="D72" s="66">
        <v>171</v>
      </c>
      <c r="E72" s="34">
        <v>16</v>
      </c>
      <c r="F72" s="34" t="s">
        <v>150</v>
      </c>
      <c r="G72" s="34" t="s">
        <v>152</v>
      </c>
      <c r="H72" s="35" t="s">
        <v>159</v>
      </c>
      <c r="I72" s="36">
        <v>9772000000</v>
      </c>
      <c r="J72" s="36">
        <f>I72*70%</f>
        <v>6840400000</v>
      </c>
      <c r="K72" s="36"/>
      <c r="L72" s="63" t="s">
        <v>159</v>
      </c>
      <c r="M72" s="12" t="s">
        <v>141</v>
      </c>
      <c r="N72" s="37">
        <v>44630</v>
      </c>
      <c r="O72" s="37"/>
      <c r="P72" s="37">
        <v>44933</v>
      </c>
      <c r="Q72" s="69">
        <f>IF(P72=0,(N72-#REF!),(N72-P72))</f>
        <v>-303</v>
      </c>
    </row>
    <row r="73" spans="1:17" s="30" customFormat="1" ht="18.75">
      <c r="A73" s="278">
        <v>6</v>
      </c>
      <c r="B73" s="42" t="s">
        <v>252</v>
      </c>
      <c r="C73" s="272" t="s">
        <v>18</v>
      </c>
      <c r="D73" s="275">
        <v>198</v>
      </c>
      <c r="E73" s="34">
        <v>1</v>
      </c>
      <c r="F73" s="281" t="s">
        <v>283</v>
      </c>
      <c r="G73" s="281" t="s">
        <v>253</v>
      </c>
      <c r="H73" s="281" t="s">
        <v>254</v>
      </c>
      <c r="I73" s="287">
        <v>9312200000</v>
      </c>
      <c r="J73" s="290">
        <f>I73*70%</f>
        <v>6518540000</v>
      </c>
      <c r="K73" s="290"/>
      <c r="L73" s="293" t="s">
        <v>301</v>
      </c>
      <c r="M73" s="284" t="s">
        <v>92</v>
      </c>
      <c r="N73" s="37">
        <v>44910</v>
      </c>
      <c r="O73" s="37"/>
      <c r="P73" s="37"/>
      <c r="Q73" s="69" t="e">
        <f>IF(P73=0,(N73-#REF!),(N73-P73))</f>
        <v>#REF!</v>
      </c>
    </row>
    <row r="74" spans="1:17" s="30" customFormat="1" ht="18.75">
      <c r="A74" s="279"/>
      <c r="B74" s="42" t="s">
        <v>252</v>
      </c>
      <c r="C74" s="273"/>
      <c r="D74" s="276"/>
      <c r="E74" s="34">
        <v>1</v>
      </c>
      <c r="F74" s="282"/>
      <c r="G74" s="282"/>
      <c r="H74" s="282"/>
      <c r="I74" s="288"/>
      <c r="J74" s="291"/>
      <c r="K74" s="291"/>
      <c r="L74" s="294"/>
      <c r="M74" s="285"/>
      <c r="N74" s="37">
        <v>44910</v>
      </c>
      <c r="O74" s="37"/>
      <c r="P74" s="37"/>
      <c r="Q74" s="69" t="e">
        <f>IF(P74=0,(N74-#REF!),(N74-P74))</f>
        <v>#REF!</v>
      </c>
    </row>
    <row r="75" spans="1:17" s="30" customFormat="1" ht="18.75">
      <c r="A75" s="280"/>
      <c r="B75" s="42" t="s">
        <v>252</v>
      </c>
      <c r="C75" s="274"/>
      <c r="D75" s="277"/>
      <c r="E75" s="34">
        <v>1</v>
      </c>
      <c r="F75" s="283"/>
      <c r="G75" s="283"/>
      <c r="H75" s="283"/>
      <c r="I75" s="289"/>
      <c r="J75" s="292"/>
      <c r="K75" s="292"/>
      <c r="L75" s="295"/>
      <c r="M75" s="286"/>
      <c r="N75" s="37">
        <v>44910</v>
      </c>
      <c r="O75" s="37"/>
      <c r="P75" s="37"/>
      <c r="Q75" s="69" t="e">
        <f>IF(P75=0,(N75-#REF!),(N75-P75))</f>
        <v>#REF!</v>
      </c>
    </row>
    <row r="76" spans="1:17" s="30" customFormat="1" ht="21">
      <c r="A76" s="33">
        <v>7</v>
      </c>
      <c r="B76" s="42" t="s">
        <v>241</v>
      </c>
      <c r="C76" s="68" t="s">
        <v>18</v>
      </c>
      <c r="D76" s="66">
        <v>200</v>
      </c>
      <c r="E76" s="34">
        <v>1</v>
      </c>
      <c r="F76" s="34" t="s">
        <v>260</v>
      </c>
      <c r="G76" s="34" t="s">
        <v>261</v>
      </c>
      <c r="H76" s="34" t="s">
        <v>262</v>
      </c>
      <c r="I76" s="36">
        <v>3195000000</v>
      </c>
      <c r="J76" s="40">
        <f>I76*70%</f>
        <v>2236500000</v>
      </c>
      <c r="K76" s="40"/>
      <c r="L76" s="43" t="s">
        <v>301</v>
      </c>
      <c r="M76" s="12" t="s">
        <v>194</v>
      </c>
      <c r="N76" s="37">
        <v>44849</v>
      </c>
      <c r="O76" s="37"/>
      <c r="P76" s="37"/>
      <c r="Q76" s="69" t="e">
        <f>IF(P76=0,(N76-#REF!),(N76-P76))</f>
        <v>#REF!</v>
      </c>
    </row>
    <row r="77" spans="1:17" s="30" customFormat="1" ht="21">
      <c r="A77" s="48">
        <v>10</v>
      </c>
      <c r="B77" s="46" t="s">
        <v>279</v>
      </c>
      <c r="C77" s="68" t="s">
        <v>1</v>
      </c>
      <c r="D77" s="66">
        <v>205</v>
      </c>
      <c r="E77" s="34">
        <v>2</v>
      </c>
      <c r="F77" s="34" t="s">
        <v>277</v>
      </c>
      <c r="G77" s="34">
        <v>193692</v>
      </c>
      <c r="H77" s="34" t="s">
        <v>278</v>
      </c>
      <c r="I77" s="36">
        <v>912000000</v>
      </c>
      <c r="J77" s="38" t="s">
        <v>39</v>
      </c>
      <c r="K77" s="38"/>
      <c r="L77" s="56" t="s">
        <v>6</v>
      </c>
      <c r="M77" s="12" t="s">
        <v>205</v>
      </c>
      <c r="N77" s="47">
        <v>44916</v>
      </c>
      <c r="O77" s="37"/>
      <c r="P77" s="37"/>
      <c r="Q77" s="69" t="e">
        <f>IF(P77=0,(N77-#REF!),(N77-P77))</f>
        <v>#REF!</v>
      </c>
    </row>
    <row r="78" spans="1:17" s="27" customFormat="1" ht="21">
      <c r="A78" s="48">
        <v>2</v>
      </c>
      <c r="B78" s="78" t="s">
        <v>171</v>
      </c>
      <c r="C78" s="13" t="s">
        <v>1</v>
      </c>
      <c r="D78" s="66">
        <v>177</v>
      </c>
      <c r="E78" s="34">
        <v>2</v>
      </c>
      <c r="F78" s="34" t="s">
        <v>172</v>
      </c>
      <c r="G78" s="34">
        <v>182782</v>
      </c>
      <c r="H78" s="35" t="s">
        <v>174</v>
      </c>
      <c r="I78" s="36">
        <v>4449700000</v>
      </c>
      <c r="J78" s="36">
        <f>I78*60%</f>
        <v>2669820000</v>
      </c>
      <c r="K78" s="36"/>
      <c r="L78" s="63" t="s">
        <v>300</v>
      </c>
      <c r="M78" s="12" t="s">
        <v>187</v>
      </c>
      <c r="N78" s="37">
        <v>44645</v>
      </c>
      <c r="O78" s="37">
        <v>44763</v>
      </c>
      <c r="P78" s="37"/>
      <c r="Q78" s="69" t="e">
        <f>IF(P78=0,(N78-#REF!),(N78-P78))</f>
        <v>#REF!</v>
      </c>
    </row>
    <row r="79" spans="1:17" s="27" customFormat="1" ht="21">
      <c r="A79" s="79">
        <v>5</v>
      </c>
      <c r="B79" s="80" t="s">
        <v>270</v>
      </c>
      <c r="C79" s="81" t="s">
        <v>267</v>
      </c>
      <c r="D79" s="66">
        <v>201</v>
      </c>
      <c r="E79" s="34">
        <v>3</v>
      </c>
      <c r="F79" s="34" t="s">
        <v>268</v>
      </c>
      <c r="G79" s="34" t="s">
        <v>269</v>
      </c>
      <c r="H79" s="35" t="s">
        <v>266</v>
      </c>
      <c r="I79" s="36">
        <v>6450000000</v>
      </c>
      <c r="J79" s="36">
        <f>I79*70%</f>
        <v>4515000000</v>
      </c>
      <c r="K79" s="36"/>
      <c r="L79" s="63" t="s">
        <v>268</v>
      </c>
      <c r="M79" s="12" t="s">
        <v>128</v>
      </c>
      <c r="N79" s="37">
        <v>44892</v>
      </c>
      <c r="O79" s="37"/>
      <c r="P79" s="37"/>
      <c r="Q79" s="69" t="e">
        <f>IF(P79=0,(N79-#REF!),(N79-P79))</f>
        <v>#REF!</v>
      </c>
    </row>
    <row r="80" spans="1:17" s="27" customFormat="1" ht="21">
      <c r="A80" s="79">
        <v>3</v>
      </c>
      <c r="B80" s="80" t="s">
        <v>202</v>
      </c>
      <c r="C80" s="81" t="s">
        <v>203</v>
      </c>
      <c r="D80" s="66">
        <v>188</v>
      </c>
      <c r="E80" s="34">
        <v>2</v>
      </c>
      <c r="F80" s="34" t="s">
        <v>188</v>
      </c>
      <c r="G80" s="34" t="s">
        <v>222</v>
      </c>
      <c r="H80" s="35" t="s">
        <v>223</v>
      </c>
      <c r="I80" s="36">
        <v>72230000000</v>
      </c>
      <c r="J80" s="36">
        <f>I80*50%</f>
        <v>36115000000</v>
      </c>
      <c r="K80" s="36"/>
      <c r="L80" s="63" t="s">
        <v>224</v>
      </c>
      <c r="M80" s="12" t="s">
        <v>14</v>
      </c>
      <c r="N80" s="37">
        <v>44789</v>
      </c>
      <c r="O80" s="37"/>
      <c r="P80" s="37"/>
      <c r="Q80" s="69" t="e">
        <f>IF(P80=0,(N80-#REF!),(N80-P80))</f>
        <v>#REF!</v>
      </c>
    </row>
    <row r="81" spans="1:37" s="27" customFormat="1" ht="37.5">
      <c r="A81" s="33" t="s">
        <v>356</v>
      </c>
      <c r="B81" s="85">
        <v>1</v>
      </c>
      <c r="C81" s="13" t="s">
        <v>355</v>
      </c>
      <c r="D81" s="42" t="s">
        <v>56</v>
      </c>
      <c r="E81" s="68" t="s">
        <v>0</v>
      </c>
      <c r="F81" s="93">
        <v>151</v>
      </c>
      <c r="G81" s="34" t="s">
        <v>64</v>
      </c>
      <c r="H81" s="35" t="s">
        <v>63</v>
      </c>
      <c r="I81" s="84">
        <v>102569500000</v>
      </c>
      <c r="J81" s="39" t="e">
        <f>0.2*#REF!</f>
        <v>#REF!</v>
      </c>
      <c r="K81" s="38" t="s">
        <v>247</v>
      </c>
      <c r="L81" s="56"/>
      <c r="M81" s="12">
        <v>180</v>
      </c>
      <c r="N81" s="37">
        <v>44568</v>
      </c>
      <c r="O81" s="37">
        <v>45005</v>
      </c>
      <c r="P81" s="37"/>
      <c r="Q81" s="86" t="e">
        <f>IF(P81=0,(O81-#REF!),(N81-P81))</f>
        <v>#REF!</v>
      </c>
    </row>
    <row r="82" spans="1:37" s="30" customFormat="1" ht="21">
      <c r="A82" s="48">
        <v>10</v>
      </c>
      <c r="B82" s="46" t="s">
        <v>307</v>
      </c>
      <c r="C82" s="17" t="s">
        <v>1</v>
      </c>
      <c r="D82" s="66">
        <v>213</v>
      </c>
      <c r="E82" s="34">
        <v>12</v>
      </c>
      <c r="F82" s="34" t="s">
        <v>306</v>
      </c>
      <c r="G82" s="34">
        <v>198633</v>
      </c>
      <c r="H82" s="34" t="s">
        <v>306</v>
      </c>
      <c r="I82" s="36">
        <v>900000000</v>
      </c>
      <c r="J82" s="58" t="s">
        <v>210</v>
      </c>
      <c r="K82" s="58" t="s">
        <v>210</v>
      </c>
      <c r="L82" s="43" t="s">
        <v>301</v>
      </c>
      <c r="M82" s="12" t="s">
        <v>206</v>
      </c>
      <c r="N82" s="37">
        <v>44994</v>
      </c>
      <c r="O82" s="37"/>
      <c r="P82" s="37"/>
      <c r="Q82" s="69" t="e">
        <f>IF(P82=0,(N82-#REF!),(N82-P82))</f>
        <v>#REF!</v>
      </c>
    </row>
    <row r="83" spans="1:37" s="27" customFormat="1" ht="21">
      <c r="A83" s="33">
        <v>3</v>
      </c>
      <c r="B83" s="62" t="s">
        <v>244</v>
      </c>
      <c r="C83" s="13" t="s">
        <v>204</v>
      </c>
      <c r="D83" s="66">
        <v>196</v>
      </c>
      <c r="E83" s="34" t="s">
        <v>210</v>
      </c>
      <c r="F83" s="34" t="s">
        <v>245</v>
      </c>
      <c r="G83" s="34">
        <v>2001138</v>
      </c>
      <c r="H83" s="35" t="s">
        <v>245</v>
      </c>
      <c r="I83" s="36">
        <v>19499861000</v>
      </c>
      <c r="J83" s="36">
        <f>I83*10%</f>
        <v>1949986100</v>
      </c>
      <c r="K83" s="36"/>
      <c r="L83" s="67" t="s">
        <v>301</v>
      </c>
      <c r="M83" s="12" t="s">
        <v>19</v>
      </c>
      <c r="N83" s="37">
        <v>44793</v>
      </c>
      <c r="O83" s="37"/>
      <c r="P83" s="37"/>
      <c r="Q83" s="69" t="e">
        <f>IF(P83=0,(N83-#REF!),(N83-P83))</f>
        <v>#REF!</v>
      </c>
    </row>
    <row r="84" spans="1:37" s="30" customFormat="1" ht="21">
      <c r="A84" s="48">
        <v>7</v>
      </c>
      <c r="B84" s="46" t="s">
        <v>291</v>
      </c>
      <c r="C84" s="17" t="s">
        <v>1</v>
      </c>
      <c r="D84" s="66">
        <v>211</v>
      </c>
      <c r="E84" s="34">
        <v>1</v>
      </c>
      <c r="F84" s="34" t="s">
        <v>292</v>
      </c>
      <c r="G84" s="34">
        <v>196296</v>
      </c>
      <c r="H84" s="34" t="s">
        <v>292</v>
      </c>
      <c r="I84" s="36">
        <v>3510000000</v>
      </c>
      <c r="J84" s="58"/>
      <c r="K84" s="38" t="s">
        <v>248</v>
      </c>
      <c r="L84" s="43" t="s">
        <v>301</v>
      </c>
      <c r="M84" s="12" t="s">
        <v>293</v>
      </c>
      <c r="N84" s="37">
        <v>44991</v>
      </c>
      <c r="O84" s="37"/>
      <c r="P84" s="37">
        <v>45068</v>
      </c>
      <c r="Q84" s="69">
        <f>IF(P84=0,(N84-#REF!),(N84-P84))</f>
        <v>-77</v>
      </c>
    </row>
    <row r="85" spans="1:37" s="30" customFormat="1" ht="21">
      <c r="A85" s="48">
        <v>7</v>
      </c>
      <c r="B85" s="46" t="s">
        <v>302</v>
      </c>
      <c r="C85" s="17" t="s">
        <v>1</v>
      </c>
      <c r="D85" s="66">
        <v>212</v>
      </c>
      <c r="E85" s="34">
        <v>1</v>
      </c>
      <c r="F85" s="34" t="s">
        <v>305</v>
      </c>
      <c r="G85" s="34">
        <v>197086</v>
      </c>
      <c r="H85" s="34" t="s">
        <v>303</v>
      </c>
      <c r="I85" s="36">
        <v>2996050000</v>
      </c>
      <c r="J85" s="58">
        <f>I85*33%</f>
        <v>988696500</v>
      </c>
      <c r="K85" s="38" t="s">
        <v>248</v>
      </c>
      <c r="L85" s="43" t="s">
        <v>301</v>
      </c>
      <c r="M85" s="12" t="s">
        <v>104</v>
      </c>
      <c r="N85" s="37">
        <v>45009</v>
      </c>
      <c r="O85" s="37"/>
      <c r="P85" s="37">
        <v>45068</v>
      </c>
      <c r="Q85" s="69">
        <f>IF(P85=0,(N85-#REF!),(N85-P85))</f>
        <v>-59</v>
      </c>
    </row>
    <row r="86" spans="1:37" s="30" customFormat="1" ht="56.25">
      <c r="A86" s="33">
        <v>13</v>
      </c>
      <c r="B86" s="42" t="s">
        <v>323</v>
      </c>
      <c r="C86" s="68" t="s">
        <v>1</v>
      </c>
      <c r="D86" s="66">
        <v>220</v>
      </c>
      <c r="E86" s="64" t="s">
        <v>210</v>
      </c>
      <c r="F86" s="64" t="s">
        <v>210</v>
      </c>
      <c r="G86" s="34">
        <v>2</v>
      </c>
      <c r="H86" s="36" t="s">
        <v>319</v>
      </c>
      <c r="I86" s="34">
        <v>204294</v>
      </c>
      <c r="J86" s="36" t="s">
        <v>340</v>
      </c>
      <c r="K86" s="82" t="s">
        <v>332</v>
      </c>
      <c r="L86" s="84">
        <v>1182650000</v>
      </c>
      <c r="M86" s="12" t="s">
        <v>324</v>
      </c>
      <c r="N86" s="37">
        <v>45082</v>
      </c>
      <c r="O86" s="37"/>
      <c r="P86" s="60">
        <v>45098</v>
      </c>
      <c r="Q86" s="69">
        <f>IF(P86=0,(N86-#REF!),(N86-P86))</f>
        <v>-16</v>
      </c>
    </row>
    <row r="87" spans="1:37" s="7" customFormat="1" ht="31.5">
      <c r="A87" s="34">
        <v>6</v>
      </c>
      <c r="B87" s="70" t="s">
        <v>287</v>
      </c>
      <c r="C87" s="68" t="s">
        <v>0</v>
      </c>
      <c r="D87" s="93">
        <v>210</v>
      </c>
      <c r="E87" s="34" t="s">
        <v>288</v>
      </c>
      <c r="F87" s="34" t="s">
        <v>289</v>
      </c>
      <c r="G87" s="34" t="s">
        <v>288</v>
      </c>
      <c r="H87" s="58">
        <v>23840000000</v>
      </c>
      <c r="I87" s="40">
        <f>H87*60%</f>
        <v>14304000000</v>
      </c>
      <c r="J87" s="38" t="s">
        <v>247</v>
      </c>
      <c r="K87" s="112"/>
      <c r="L87" s="43" t="s">
        <v>313</v>
      </c>
      <c r="M87" s="12" t="s">
        <v>205</v>
      </c>
      <c r="N87" s="47">
        <v>44984</v>
      </c>
      <c r="O87" s="94"/>
      <c r="P87" s="94"/>
      <c r="Q87" s="100" t="e">
        <f>IF(P87=0,(N87-#REF!),(N87-P87))</f>
        <v>#REF!</v>
      </c>
    </row>
    <row r="88" spans="1:37" s="7" customFormat="1">
      <c r="A88" s="113"/>
      <c r="B88" s="113"/>
      <c r="C88" s="114"/>
      <c r="D88" s="114"/>
      <c r="E88" s="114"/>
      <c r="F88" s="114"/>
      <c r="G88" s="114"/>
      <c r="H88" s="115"/>
      <c r="I88" s="115"/>
      <c r="J88" s="114"/>
      <c r="K88" s="114"/>
      <c r="L88" s="113"/>
      <c r="M88" s="116"/>
      <c r="N88" s="112"/>
      <c r="O88" s="112"/>
      <c r="P88" s="112"/>
      <c r="Q88" s="100" t="e">
        <f>IF(P88=0,(N88-#REF!),(N88-P88))</f>
        <v>#REF!</v>
      </c>
    </row>
    <row r="89" spans="1:37" s="7" customFormat="1">
      <c r="A89" s="113"/>
      <c r="B89" s="113"/>
      <c r="C89" s="114"/>
      <c r="D89" s="114"/>
      <c r="E89" s="114"/>
      <c r="F89" s="114"/>
      <c r="G89" s="114"/>
      <c r="H89" s="115"/>
      <c r="I89" s="115"/>
      <c r="J89" s="114"/>
      <c r="K89" s="114"/>
      <c r="L89" s="113"/>
      <c r="M89" s="116"/>
      <c r="N89" s="112"/>
      <c r="O89" s="112"/>
      <c r="P89" s="112"/>
      <c r="Q89" s="100" t="e">
        <f>IF(P89=0,(N89-#REF!),(N89-P89))</f>
        <v>#REF!</v>
      </c>
    </row>
    <row r="90" spans="1:37" s="7" customFormat="1">
      <c r="A90" s="113"/>
      <c r="B90" s="113"/>
      <c r="C90" s="114"/>
      <c r="D90" s="114"/>
      <c r="E90" s="114"/>
      <c r="F90" s="114"/>
      <c r="G90" s="114"/>
      <c r="H90" s="115"/>
      <c r="I90" s="115"/>
      <c r="J90" s="114"/>
      <c r="K90" s="114"/>
      <c r="L90" s="113"/>
      <c r="M90" s="116"/>
      <c r="N90" s="112"/>
      <c r="O90" s="112"/>
      <c r="P90" s="112"/>
      <c r="Q90" s="100" t="e">
        <f>IF(P90=0,(N90-#REF!),(N90-P90))</f>
        <v>#REF!</v>
      </c>
    </row>
    <row r="91" spans="1:37" s="7" customFormat="1">
      <c r="A91" s="34">
        <v>12</v>
      </c>
      <c r="B91" s="42" t="s">
        <v>326</v>
      </c>
      <c r="C91" s="68" t="s">
        <v>325</v>
      </c>
      <c r="D91" s="93">
        <v>221</v>
      </c>
      <c r="E91" s="34">
        <v>3</v>
      </c>
      <c r="F91" s="102" t="s">
        <v>327</v>
      </c>
      <c r="G91" s="34" t="s">
        <v>328</v>
      </c>
      <c r="H91" s="102" t="s">
        <v>327</v>
      </c>
      <c r="I91" s="101"/>
      <c r="J91" s="98">
        <f>500000000+500000000+500000000+75000000</f>
        <v>1575000000</v>
      </c>
      <c r="K91" s="98">
        <f>J91</f>
        <v>1575000000</v>
      </c>
      <c r="L91" s="112"/>
      <c r="M91" s="12" t="s">
        <v>19</v>
      </c>
      <c r="N91" s="37">
        <v>45139</v>
      </c>
      <c r="O91" s="37"/>
      <c r="P91" s="45"/>
      <c r="Q91" s="100" t="e">
        <f>IF(P91=0,(N91-#REF!),(N91-P91))</f>
        <v>#REF!</v>
      </c>
    </row>
    <row r="92" spans="1:37" s="30" customFormat="1" ht="93.75">
      <c r="A92" s="34">
        <v>17</v>
      </c>
      <c r="B92" s="13" t="s">
        <v>379</v>
      </c>
      <c r="C92" s="68" t="s">
        <v>378</v>
      </c>
      <c r="D92" s="107" t="s">
        <v>210</v>
      </c>
      <c r="E92" s="34">
        <v>1</v>
      </c>
      <c r="F92" s="34" t="s">
        <v>380</v>
      </c>
      <c r="G92" s="106" t="s">
        <v>381</v>
      </c>
      <c r="H92" s="36" t="s">
        <v>382</v>
      </c>
      <c r="I92" s="84">
        <v>180000000</v>
      </c>
      <c r="J92" s="107"/>
      <c r="K92" s="84"/>
      <c r="L92" s="36"/>
      <c r="M92" s="12" t="s">
        <v>383</v>
      </c>
      <c r="N92" s="37">
        <v>45229</v>
      </c>
      <c r="O92" s="37"/>
      <c r="P92" s="103" t="s">
        <v>388</v>
      </c>
      <c r="Q92" s="100" t="e">
        <f>IF(#REF!=0,(N92-#REF!),(N92-#REF!))</f>
        <v>#REF!</v>
      </c>
      <c r="AH92" s="110"/>
      <c r="AI92" s="111"/>
      <c r="AJ92" s="111"/>
      <c r="AK92" s="111"/>
    </row>
    <row r="93" spans="1:37" s="30" customFormat="1" ht="21">
      <c r="A93" s="85">
        <v>18</v>
      </c>
      <c r="B93" s="13" t="s">
        <v>385</v>
      </c>
      <c r="C93" s="68" t="s">
        <v>387</v>
      </c>
      <c r="D93" s="93">
        <v>229</v>
      </c>
      <c r="E93" s="34">
        <v>1</v>
      </c>
      <c r="F93" s="105"/>
      <c r="G93" s="106"/>
      <c r="H93" s="36" t="s">
        <v>386</v>
      </c>
      <c r="I93" s="82" t="s">
        <v>384</v>
      </c>
      <c r="J93" s="84"/>
      <c r="K93" s="84"/>
      <c r="L93" s="36"/>
      <c r="N93" s="37">
        <v>45241</v>
      </c>
      <c r="O93" s="37"/>
      <c r="P93" s="103" t="s">
        <v>390</v>
      </c>
      <c r="Q93" s="100" t="e">
        <f>IF(O93=0,(N93-#REF!),(N93-O93))</f>
        <v>#REF!</v>
      </c>
      <c r="R93" s="12"/>
      <c r="AH93" s="110"/>
      <c r="AI93" s="111"/>
      <c r="AJ93" s="111"/>
      <c r="AK93" s="111"/>
    </row>
    <row r="94" spans="1:37" s="30" customFormat="1" ht="150">
      <c r="A94" s="107"/>
      <c r="B94" s="85">
        <v>16</v>
      </c>
      <c r="C94" s="14" t="s">
        <v>371</v>
      </c>
      <c r="D94" s="68" t="s">
        <v>1</v>
      </c>
      <c r="E94" s="93">
        <v>228</v>
      </c>
      <c r="F94" s="64"/>
      <c r="G94" s="64"/>
      <c r="H94" s="64"/>
      <c r="I94" s="64"/>
      <c r="J94" s="64"/>
      <c r="K94" s="64"/>
      <c r="L94" s="64"/>
      <c r="M94" s="64"/>
      <c r="N94" s="34">
        <v>6</v>
      </c>
      <c r="O94" s="34" t="s">
        <v>373</v>
      </c>
      <c r="P94" s="106">
        <v>210950</v>
      </c>
      <c r="Q94" s="36" t="s">
        <v>372</v>
      </c>
      <c r="R94" s="82" t="s">
        <v>374</v>
      </c>
      <c r="S94" s="84">
        <v>1365600000</v>
      </c>
      <c r="T94" s="84"/>
      <c r="U94" s="36"/>
      <c r="V94" s="36"/>
      <c r="W94" s="84"/>
      <c r="X94" s="84"/>
      <c r="Y94" s="84"/>
      <c r="Z94" s="84"/>
      <c r="AA94" s="12" t="s">
        <v>19</v>
      </c>
      <c r="AB94" s="37">
        <v>45250</v>
      </c>
      <c r="AC94" s="37"/>
      <c r="AD94" s="37"/>
      <c r="AE94" s="103" t="s">
        <v>391</v>
      </c>
      <c r="AF94" s="86" t="e">
        <f>IF(AD94=0,(AB94-#REF!),(AB94-AD94))</f>
        <v>#REF!</v>
      </c>
      <c r="AG94" s="110"/>
      <c r="AH94" s="111"/>
      <c r="AI94" s="111"/>
      <c r="AJ94" s="111"/>
    </row>
    <row r="95" spans="1:37" s="30" customFormat="1" ht="84">
      <c r="A95" s="109" t="s">
        <v>355</v>
      </c>
      <c r="B95" s="87" t="s">
        <v>109</v>
      </c>
      <c r="C95" s="88" t="s">
        <v>354</v>
      </c>
      <c r="D95" s="88" t="s">
        <v>345</v>
      </c>
      <c r="E95" s="88" t="s">
        <v>8</v>
      </c>
      <c r="F95" s="88" t="s">
        <v>73</v>
      </c>
      <c r="G95" s="89" t="s">
        <v>346</v>
      </c>
      <c r="H95" s="89" t="s">
        <v>347</v>
      </c>
      <c r="I95" s="89" t="s">
        <v>348</v>
      </c>
      <c r="J95" s="89" t="s">
        <v>349</v>
      </c>
      <c r="K95" s="89" t="s">
        <v>350</v>
      </c>
      <c r="L95" s="89" t="s">
        <v>351</v>
      </c>
      <c r="M95" s="89" t="s">
        <v>352</v>
      </c>
      <c r="N95" s="89" t="s">
        <v>353</v>
      </c>
      <c r="O95" s="88" t="s">
        <v>186</v>
      </c>
      <c r="P95" s="88" t="s">
        <v>48</v>
      </c>
      <c r="Q95" s="88" t="s">
        <v>21</v>
      </c>
      <c r="R95" s="88" t="s">
        <v>10</v>
      </c>
      <c r="S95" s="88" t="s">
        <v>333</v>
      </c>
      <c r="T95" s="88" t="s">
        <v>360</v>
      </c>
      <c r="U95" s="90" t="s">
        <v>361</v>
      </c>
      <c r="V95" s="90" t="s">
        <v>304</v>
      </c>
      <c r="W95" s="90" t="s">
        <v>74</v>
      </c>
      <c r="X95" s="96" t="s">
        <v>341</v>
      </c>
      <c r="Y95" s="96" t="s">
        <v>342</v>
      </c>
      <c r="Z95" s="96" t="s">
        <v>343</v>
      </c>
      <c r="AA95" s="96" t="s">
        <v>344</v>
      </c>
      <c r="AB95" s="96" t="s">
        <v>400</v>
      </c>
      <c r="AC95" s="88" t="s">
        <v>359</v>
      </c>
      <c r="AD95" s="88" t="s">
        <v>177</v>
      </c>
      <c r="AE95" s="88" t="s">
        <v>246</v>
      </c>
      <c r="AF95" s="88" t="s">
        <v>280</v>
      </c>
      <c r="AG95" s="91" t="s">
        <v>399</v>
      </c>
      <c r="AH95" s="92" t="s">
        <v>336</v>
      </c>
    </row>
    <row r="96" spans="1:37" s="30" customFormat="1" ht="47.25">
      <c r="A96" s="109"/>
      <c r="B96" s="85">
        <v>14</v>
      </c>
      <c r="C96" s="13" t="s">
        <v>356</v>
      </c>
      <c r="D96" s="14" t="s">
        <v>375</v>
      </c>
      <c r="E96" s="68" t="s">
        <v>146</v>
      </c>
      <c r="F96" s="93">
        <v>226</v>
      </c>
      <c r="G96" s="64"/>
      <c r="H96" s="64"/>
      <c r="I96" s="64"/>
      <c r="J96" s="64"/>
      <c r="K96" s="64"/>
      <c r="L96" s="64"/>
      <c r="M96" s="64"/>
      <c r="N96" s="64"/>
      <c r="O96" s="34">
        <v>1</v>
      </c>
      <c r="P96" s="34" t="s">
        <v>363</v>
      </c>
      <c r="Q96" s="106" t="s">
        <v>369</v>
      </c>
      <c r="R96" s="36" t="s">
        <v>370</v>
      </c>
      <c r="S96" s="82" t="s">
        <v>368</v>
      </c>
      <c r="T96" s="84">
        <v>14831615400</v>
      </c>
      <c r="U96" s="84"/>
      <c r="V96" s="36"/>
      <c r="W96" s="36"/>
      <c r="X96" s="84"/>
      <c r="Y96" s="84"/>
      <c r="Z96" s="84"/>
      <c r="AA96" s="84"/>
      <c r="AB96" s="84"/>
      <c r="AC96" s="12" t="s">
        <v>104</v>
      </c>
      <c r="AD96" s="37">
        <v>45236</v>
      </c>
      <c r="AE96" s="37"/>
      <c r="AF96" s="37"/>
      <c r="AG96" s="103" t="s">
        <v>392</v>
      </c>
      <c r="AH96" s="86" t="e">
        <f>IF(AF96=0,(AD96-#REF!),(AD96-AF96))</f>
        <v>#REF!</v>
      </c>
      <c r="AI96" s="29"/>
    </row>
    <row r="97" spans="1:42" s="30" customFormat="1" ht="93.75">
      <c r="A97" s="109"/>
      <c r="B97" s="85">
        <v>15</v>
      </c>
      <c r="C97" s="13" t="s">
        <v>356</v>
      </c>
      <c r="D97" s="46" t="s">
        <v>376</v>
      </c>
      <c r="E97" s="68" t="s">
        <v>146</v>
      </c>
      <c r="F97" s="93">
        <v>226</v>
      </c>
      <c r="G97" s="64"/>
      <c r="H97" s="64"/>
      <c r="I97" s="64"/>
      <c r="J97" s="64"/>
      <c r="K97" s="64"/>
      <c r="L97" s="64"/>
      <c r="M97" s="64"/>
      <c r="N97" s="64"/>
      <c r="O97" s="34">
        <v>16</v>
      </c>
      <c r="P97" s="34" t="s">
        <v>363</v>
      </c>
      <c r="Q97" s="106" t="s">
        <v>369</v>
      </c>
      <c r="R97" s="36" t="s">
        <v>370</v>
      </c>
      <c r="S97" s="82" t="s">
        <v>368</v>
      </c>
      <c r="T97" s="84">
        <v>14831615400</v>
      </c>
      <c r="U97" s="84"/>
      <c r="V97" s="36"/>
      <c r="W97" s="36"/>
      <c r="X97" s="84"/>
      <c r="Y97" s="84"/>
      <c r="Z97" s="84"/>
      <c r="AA97" s="84"/>
      <c r="AB97" s="84"/>
      <c r="AC97" s="12" t="s">
        <v>19</v>
      </c>
      <c r="AD97" s="37">
        <v>45214</v>
      </c>
      <c r="AE97" s="37"/>
      <c r="AF97" s="37"/>
      <c r="AG97" s="103" t="s">
        <v>393</v>
      </c>
      <c r="AH97" s="86" t="e">
        <f>IF(AF97=0,(AD97-#REF!),(AD97-AF97))</f>
        <v>#REF!</v>
      </c>
      <c r="AI97" s="29"/>
    </row>
    <row r="98" spans="1:42" s="30" customFormat="1" ht="131.25">
      <c r="A98" s="107"/>
      <c r="B98" s="85">
        <v>16</v>
      </c>
      <c r="C98" s="13" t="s">
        <v>356</v>
      </c>
      <c r="D98" s="14" t="s">
        <v>377</v>
      </c>
      <c r="E98" s="68" t="s">
        <v>146</v>
      </c>
      <c r="F98" s="93">
        <v>227</v>
      </c>
      <c r="G98" s="64"/>
      <c r="H98" s="64"/>
      <c r="I98" s="64"/>
      <c r="J98" s="64"/>
      <c r="K98" s="64"/>
      <c r="L98" s="64"/>
      <c r="M98" s="64"/>
      <c r="N98" s="64"/>
      <c r="O98" s="34">
        <f>20+8+15+8+8+10+8</f>
        <v>77</v>
      </c>
      <c r="P98" s="34" t="s">
        <v>366</v>
      </c>
      <c r="Q98" s="106" t="s">
        <v>367</v>
      </c>
      <c r="R98" s="36" t="s">
        <v>366</v>
      </c>
      <c r="S98" s="82" t="s">
        <v>368</v>
      </c>
      <c r="T98" s="84">
        <v>857000000</v>
      </c>
      <c r="U98" s="84"/>
      <c r="V98" s="36"/>
      <c r="W98" s="36"/>
      <c r="X98" s="84"/>
      <c r="Y98" s="84"/>
      <c r="Z98" s="84"/>
      <c r="AA98" s="84"/>
      <c r="AB98" s="84"/>
      <c r="AC98" s="12" t="s">
        <v>19</v>
      </c>
      <c r="AD98" s="37">
        <v>45214</v>
      </c>
      <c r="AE98" s="37"/>
      <c r="AF98" s="37"/>
      <c r="AG98" s="103"/>
      <c r="AH98" s="86" t="e">
        <f>IF(AF98=0,(AD98-#REF!),(AD98-AF98))</f>
        <v>#REF!</v>
      </c>
      <c r="AI98" s="110"/>
      <c r="AJ98" s="111"/>
      <c r="AK98" s="111"/>
      <c r="AL98" s="111"/>
    </row>
    <row r="99" spans="1:42" s="30" customFormat="1" ht="47.25">
      <c r="A99" s="109"/>
      <c r="B99" s="85">
        <v>11</v>
      </c>
      <c r="C99" s="13" t="s">
        <v>356</v>
      </c>
      <c r="D99" s="46" t="s">
        <v>320</v>
      </c>
      <c r="E99" s="68" t="s">
        <v>0</v>
      </c>
      <c r="F99" s="93">
        <v>222</v>
      </c>
      <c r="G99" s="64"/>
      <c r="H99" s="64"/>
      <c r="I99" s="64"/>
      <c r="J99" s="64"/>
      <c r="K99" s="64"/>
      <c r="L99" s="64"/>
      <c r="M99" s="64"/>
      <c r="N99" s="64"/>
      <c r="O99" s="34">
        <v>2</v>
      </c>
      <c r="P99" s="36" t="s">
        <v>337</v>
      </c>
      <c r="Q99" s="34" t="s">
        <v>338</v>
      </c>
      <c r="R99" s="36" t="s">
        <v>339</v>
      </c>
      <c r="S99" s="82"/>
      <c r="T99" s="84">
        <v>2997500000</v>
      </c>
      <c r="U99" s="84">
        <f>T99*60%</f>
        <v>1798500000</v>
      </c>
      <c r="V99" s="36"/>
      <c r="W99" s="36"/>
      <c r="X99" s="84"/>
      <c r="Y99" s="84"/>
      <c r="Z99" s="84"/>
      <c r="AA99" s="84"/>
      <c r="AB99" s="84"/>
      <c r="AC99" s="12" t="s">
        <v>205</v>
      </c>
      <c r="AD99" s="37">
        <v>45211</v>
      </c>
      <c r="AE99" s="37"/>
      <c r="AF99" s="37"/>
      <c r="AG99" s="103" t="s">
        <v>392</v>
      </c>
      <c r="AH99" s="86" t="e">
        <f>IF(AF99=0,(AD99-#REF!),(AD99-AF99))</f>
        <v>#REF!</v>
      </c>
      <c r="AI99" s="29"/>
    </row>
    <row r="100" spans="1:42" s="30" customFormat="1" ht="409.5">
      <c r="A100" s="109"/>
      <c r="B100" s="85">
        <v>6</v>
      </c>
      <c r="C100" s="13" t="s">
        <v>356</v>
      </c>
      <c r="D100" s="13" t="s">
        <v>310</v>
      </c>
      <c r="E100" s="13" t="s">
        <v>1</v>
      </c>
      <c r="F100" s="93">
        <v>216</v>
      </c>
      <c r="G100" s="64"/>
      <c r="H100" s="64"/>
      <c r="I100" s="64"/>
      <c r="J100" s="64"/>
      <c r="K100" s="64"/>
      <c r="L100" s="64"/>
      <c r="M100" s="64"/>
      <c r="N100" s="64"/>
      <c r="O100" s="34">
        <v>4</v>
      </c>
      <c r="P100" s="13" t="s">
        <v>402</v>
      </c>
      <c r="Q100" s="34" t="s">
        <v>403</v>
      </c>
      <c r="R100" s="34" t="s">
        <v>311</v>
      </c>
      <c r="S100" s="34">
        <v>200694</v>
      </c>
      <c r="T100" s="34" t="s">
        <v>312</v>
      </c>
      <c r="U100" s="13" t="s">
        <v>331</v>
      </c>
      <c r="V100" s="84">
        <v>2006400000</v>
      </c>
      <c r="W100" s="58">
        <f>V100*40%</f>
        <v>802560000</v>
      </c>
      <c r="X100" s="71" t="s">
        <v>248</v>
      </c>
      <c r="Y100" s="34"/>
      <c r="Z100" s="98"/>
      <c r="AA100" s="98"/>
      <c r="AB100" s="98"/>
      <c r="AC100" s="98"/>
      <c r="AD100" s="98"/>
      <c r="AE100" s="12" t="s">
        <v>205</v>
      </c>
      <c r="AF100" s="37">
        <v>45262</v>
      </c>
      <c r="AG100" s="37"/>
      <c r="AH100" s="37"/>
      <c r="AI100" s="117" t="s">
        <v>406</v>
      </c>
      <c r="AJ100" s="119" t="s">
        <v>407</v>
      </c>
      <c r="AK100" s="120" t="s">
        <v>408</v>
      </c>
      <c r="AL100" s="120" t="s">
        <v>409</v>
      </c>
      <c r="AM100" s="121"/>
      <c r="AN100" s="121"/>
      <c r="AO100" s="86" t="e">
        <f>IF(AH100=0,(AF100-#REF!),(AF100-AH100))</f>
        <v>#REF!</v>
      </c>
      <c r="AP100" s="29"/>
    </row>
    <row r="101" spans="1:42" s="30" customFormat="1" ht="112.5">
      <c r="A101" s="109"/>
      <c r="B101" s="85">
        <v>12</v>
      </c>
      <c r="C101" s="13" t="s">
        <v>356</v>
      </c>
      <c r="D101" s="13" t="s">
        <v>362</v>
      </c>
      <c r="E101" s="68" t="s">
        <v>1</v>
      </c>
      <c r="F101" s="93">
        <v>224</v>
      </c>
      <c r="G101" s="64"/>
      <c r="H101" s="64"/>
      <c r="I101" s="64"/>
      <c r="J101" s="64"/>
      <c r="K101" s="64"/>
      <c r="L101" s="64"/>
      <c r="M101" s="64"/>
      <c r="N101" s="64"/>
      <c r="O101" s="34">
        <v>3</v>
      </c>
      <c r="P101" s="13" t="s">
        <v>402</v>
      </c>
      <c r="Q101" s="34" t="s">
        <v>403</v>
      </c>
      <c r="R101" s="36" t="s">
        <v>364</v>
      </c>
      <c r="S101" s="34">
        <v>208655</v>
      </c>
      <c r="T101" s="36" t="s">
        <v>365</v>
      </c>
      <c r="U101" s="13" t="s">
        <v>330</v>
      </c>
      <c r="V101" s="84">
        <v>4500000000</v>
      </c>
      <c r="W101" s="84"/>
      <c r="X101" s="36"/>
      <c r="Y101" s="36"/>
      <c r="Z101" s="84"/>
      <c r="AA101" s="84"/>
      <c r="AB101" s="84"/>
      <c r="AC101" s="84"/>
      <c r="AD101" s="84"/>
      <c r="AE101" s="12" t="s">
        <v>205</v>
      </c>
      <c r="AF101" s="37">
        <v>45257</v>
      </c>
      <c r="AG101" s="37"/>
      <c r="AH101" s="37"/>
      <c r="AI101" s="117" t="s">
        <v>401</v>
      </c>
      <c r="AJ101" s="119"/>
      <c r="AK101" s="120"/>
      <c r="AL101" s="120" t="s">
        <v>410</v>
      </c>
      <c r="AM101" s="121" t="s">
        <v>411</v>
      </c>
      <c r="AN101" s="121"/>
      <c r="AO101" s="86" t="e">
        <f>IF(AH101=0,(AF101-#REF!),(AF101-AH101))</f>
        <v>#REF!</v>
      </c>
      <c r="AP101" s="29"/>
    </row>
  </sheetData>
  <mergeCells count="33">
    <mergeCell ref="M66:M67"/>
    <mergeCell ref="J66:J67"/>
    <mergeCell ref="K66:K67"/>
    <mergeCell ref="K68:K71"/>
    <mergeCell ref="I66:I67"/>
    <mergeCell ref="M68:M71"/>
    <mergeCell ref="H66:H67"/>
    <mergeCell ref="G66:G67"/>
    <mergeCell ref="F66:F67"/>
    <mergeCell ref="F68:F71"/>
    <mergeCell ref="L66:L67"/>
    <mergeCell ref="G68:G71"/>
    <mergeCell ref="H68:H71"/>
    <mergeCell ref="I68:I71"/>
    <mergeCell ref="J68:J71"/>
    <mergeCell ref="L68:L71"/>
    <mergeCell ref="A68:A71"/>
    <mergeCell ref="C66:C67"/>
    <mergeCell ref="D66:D67"/>
    <mergeCell ref="A66:A67"/>
    <mergeCell ref="D68:D71"/>
    <mergeCell ref="C68:C71"/>
    <mergeCell ref="C73:C75"/>
    <mergeCell ref="D73:D75"/>
    <mergeCell ref="A73:A75"/>
    <mergeCell ref="F73:F75"/>
    <mergeCell ref="M73:M75"/>
    <mergeCell ref="G73:G75"/>
    <mergeCell ref="H73:H75"/>
    <mergeCell ref="I73:I75"/>
    <mergeCell ref="J73:J75"/>
    <mergeCell ref="L73:L75"/>
    <mergeCell ref="K73:K75"/>
  </mergeCells>
  <conditionalFormatting sqref="N64:N65">
    <cfRule type="cellIs" dxfId="16" priority="111" operator="lessThan">
      <formula>$E$3</formula>
    </cfRule>
  </conditionalFormatting>
  <conditionalFormatting sqref="N64:N87">
    <cfRule type="cellIs" dxfId="15" priority="24" operator="greaterThan">
      <formula>"today"</formula>
    </cfRule>
  </conditionalFormatting>
  <conditionalFormatting sqref="N66:N80 N82:N86">
    <cfRule type="cellIs" dxfId="14" priority="32" operator="lessThan">
      <formula>$D$3</formula>
    </cfRule>
  </conditionalFormatting>
  <conditionalFormatting sqref="N81">
    <cfRule type="cellIs" dxfId="13" priority="23" operator="lessThan">
      <formula>$A$3</formula>
    </cfRule>
  </conditionalFormatting>
  <conditionalFormatting sqref="N87">
    <cfRule type="cellIs" dxfId="12" priority="29" operator="lessThan">
      <formula>$A$3</formula>
    </cfRule>
  </conditionalFormatting>
  <conditionalFormatting sqref="N91:N93">
    <cfRule type="cellIs" dxfId="11" priority="17" operator="lessThan">
      <formula>$A$3</formula>
    </cfRule>
    <cfRule type="cellIs" dxfId="10" priority="18" operator="greaterThan">
      <formula>"today"</formula>
    </cfRule>
  </conditionalFormatting>
  <conditionalFormatting sqref="Q64:Q93">
    <cfRule type="cellIs" dxfId="9" priority="16" operator="lessThan">
      <formula>0</formula>
    </cfRule>
  </conditionalFormatting>
  <conditionalFormatting sqref="AB94">
    <cfRule type="cellIs" dxfId="8" priority="14" operator="lessThan">
      <formula>$A$3</formula>
    </cfRule>
    <cfRule type="cellIs" dxfId="7" priority="15" operator="greaterThan">
      <formula>"today"</formula>
    </cfRule>
  </conditionalFormatting>
  <conditionalFormatting sqref="AD96:AD99">
    <cfRule type="cellIs" dxfId="6" priority="8" operator="lessThan">
      <formula>$A$3</formula>
    </cfRule>
    <cfRule type="cellIs" dxfId="5" priority="9" operator="greaterThan">
      <formula>"today"</formula>
    </cfRule>
  </conditionalFormatting>
  <conditionalFormatting sqref="AF94">
    <cfRule type="cellIs" dxfId="4" priority="13" operator="lessThan">
      <formula>0</formula>
    </cfRule>
  </conditionalFormatting>
  <conditionalFormatting sqref="AF100:AF101">
    <cfRule type="cellIs" dxfId="3" priority="2" operator="lessThan">
      <formula>$A$1</formula>
    </cfRule>
    <cfRule type="cellIs" dxfId="2" priority="3" operator="greaterThan">
      <formula>"today"</formula>
    </cfRule>
  </conditionalFormatting>
  <conditionalFormatting sqref="AH96:AH99">
    <cfRule type="cellIs" dxfId="1" priority="7" operator="lessThan">
      <formula>0</formula>
    </cfRule>
  </conditionalFormatting>
  <conditionalFormatting sqref="AO100:AO101">
    <cfRule type="cellIs" dxfId="0" priority="1" operator="lessThan">
      <formula>0</formula>
    </cfRule>
  </conditionalFormatting>
  <dataValidations count="3">
    <dataValidation type="list" allowBlank="1" showInputMessage="1" showErrorMessage="1" sqref="C81">
      <formula1>$A$4:$A$5</formula1>
    </dataValidation>
    <dataValidation type="list" allowBlank="1" showInputMessage="1" showErrorMessage="1" sqref="C96:C99">
      <formula1>$A$4:$A$4</formula1>
    </dataValidation>
    <dataValidation type="list" allowBlank="1" showInputMessage="1" showErrorMessage="1" sqref="C100:C101">
      <formula1>$A$2:$A$2</formula1>
    </dataValidation>
  </dataValidations>
  <pageMargins left="0.23622047244094491" right="0.23622047244094491" top="0.74803149606299213" bottom="0.74803149606299213" header="0.31496062992125984" footer="0.31496062992125984"/>
  <pageSetup paperSize="9" scale="24" orientation="landscape" r:id="rId1"/>
  <drawing r:id="rId2"/>
  <legacyDrawing r:id="rId3"/>
  <tableParts count="1">
    <tablePart r:id="rId4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��< ? x m l   v e r s i o n = " 1 . 0 "   e n c o d i n g = " U T F - 1 6 " ? > < G e m i n i   x m l n s = " h t t p : / / g e m i n i / p i v o t c u s t o m i z a t i o n / 1 b 7 c d 7 7 8 - b 4 8 3 - 4 b 0 0 - b 7 e c - 0 5 b 2 8 e 1 6 5 0 9 d " > < C u s t o m C o n t e n t > < ! [ C D A T A [ < ? x m l   v e r s i o n = " 1 . 0 "   e n c o d i n g = " u t f - 1 6 " ? > < S e t t i n g s > < C a l c u l a t e d F i e l d s > < i t e m > < M e a s u r e N a m e > ~���1�< / M e a s u r e N a m e > < D i s p l a y N a m e > ~���1�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2.xml>��< ? x m l   v e r s i o n = " 1 . 0 "   e n c o d i n g = " U T F - 1 6 " ? > < G e m i n i   x m l n s = " h t t p : / / g e m i n i / p i v o t c u s t o m i z a t i o n / T a b l e W i d g e t " > < C u s t o m C o n t e n t > & l t ; A r r a y O f D i a g r a m M a n a g e r . S e r i a l i z a b l e D i a g r a m 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 x m l n s : i = " h t t p : / / w w w . w 3 . o r g / 2 0 0 1 / X M L S c h e m a - i n s t a n c e " & g t ; & l t ; D i a g r a m M a n a g e r . S e r i a l i z a b l e D i a g r a m & g t ; & l t ; A d a p t e r   i : t y p e = " T a b l e W i d g e t V i e w M o d e l S a n d b o x A d a p t e r " & g t ; & l t ; T a b l e N a m e & g t ; P r o j e c t N a m e & l t ; / T a b l e N a m e & g t ; & l t ; / A d a p t e r & g t ; & l t ; D i a g r a m T y p e & g t ; T a b l e W i d g e t V i e w M o d e l & l t ; / D i a g r a m T y p e & g t ; & l t ; D i s p l a y C o n t e x t   i : t y p e = " T a b l e W i d g e t D i s p l a y C o n t e x t " & g t ; & l t ; I s F i l t e r e d T a g K e y & g t ; & l t ; K e y & g t ; S t a t i c   T a g s \ H a s   F i l t e r & l t ; / K e y & g t ; & l t ; / I s F i l t e r e d T a g K e y & g t ; & l t ; I s I n T y p e B o o l e a n K e y & g t ; & l t ; K e y & g t ; S t a t i c   T a g s \ I s   B o o l e a n & l t ; / K e y & g t ; & l t ; / I s I n T y p e B o o l e a n K e y & g t ; & l t ; I s I n T y p e N u m b e r K e y & g t ; & l t ; K e y & g t ; S t a t i c   T a g s \ I s   N u m b e r & l t ; / K e y & g t ; & l t ; / I s I n T y p e N u m b e r K e y & g t ; & l t ; I s I n T y p e T e x t K e y & g t ; & l t ; K e y & g t ; S t a t i c   T a g s \ I s   T e x t & l t ; / K e y & g t ; & l t ; / I s I n T y p e T e x t K e y & g t ; & l t ; I s I n T y p e T i m e K e y & g t ; & l t ; K e y & g t ; S t a t i c   T a g s \ I s   T i m e & l t ; / K e y & g t ; & l t ; / I s I n T y p e T i m e K e y & g t ; & l t ; I s S o r t A s c e n d i n g T a g K e y & g t ; & l t ; K e y & g t ; S t a t i c   T a g s \ I s   S o r t e d   A s c e n d i n g & l t ; / K e y & g t ; & l t ; / I s S o r t A s c e n d i n g T a g K e y & g t ; & l t ; I s S o r t D e s c e n d i n g T a g K e y & g t ; & l t ; K e y & g t ; S t a t i c   T a g s \ I s   S o r t e d   D e s c e n d i n g & l t ; / K e y & g t ; & l t ; / I s S o r t D e s c e n d i n g T a g K e y & g t ; & l t ; I s S o r t a b l e T a g K e y & g t ; & l t ; K e y & g t ; S t a t i c   T a g s \ c a n   b e   s o r t e d & l t ; / K e y & g t ; & l t ; / I s S o r t a b l e T a g K e y & g t ; & l t ; / D i s p l a y C o n t e x t & g t ; & l t ; D i s p l a y T y p e & g t ; T a b l e W i d g e t P a n e l & l t ; / D i s p l a y T y p e & g t ; & l t ; K e y   i : t y p e = " S a n d b o x E d i t o r T a b l e W i d g e t V i e w M o d e l K e y " & g t ; & l t ; T a b l e N a m e & g t ; P r o j e c t N a m e & l t ; / T a b l e N a m e & g t ; & l t ; / K e y & g t ; & l t ; M a i n t a i n e r   i : t y p e = " T a b l e W i d g e t V i e w M o d e l . T a b l e W i d g e t V i e w M o d e l M a i n t a i n e r " / & g t ; & l t ; V i e w S t a t e F a c t o r y T y p e & g t ; M i c r o s o f t . A n a l y s i s S e r v i c e s . C o m m o n . T a b l e W i d g e t V i e w S t a t e F a c t o r y & l t ; / V i e w S t a t e F a c t o r y T y p e & g t ; & l t ; V i e w S t a t e s   x m l n s : a = " h t t p : / / s c h e m a s . m i c r o s o f t . c o m / 2 0 0 3 / 1 0 / S e r i a l i z a t i o n / A r r a y s " & g t ; & l t ; a : K e y V a l u e O f D i a g r a m O b j e c t K e y a n y T y p e z b w N T n L X & g t ; & l t ; a : K e y & g t ; & l t ; K e y & g t ; T a b l e W i d g e t G r i d   M o d e l & l t ; / K e y & g t ; & l t ; / a : K e y & g t ; & l t ; a : V a l u e 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S o r t   A s c e n d i n g & l t ; / K e y & g t ; & l t ; / a : K e y & g t ; & l t ; a : V a l u e 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S o r t   D e s c e n d i n g & l t ; / K e y & g t ; & l t ; / a : K e y & g t ; & l t ; a : V a l u e 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l e a r   S o r t   f r o m   t h i s   C o l u m n & l t ; / K e y & g t ; & l t ; / a : K e y & g t ; & l t ; a : V a l u e 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l e a r   S o r t   f r o m   t h i s   T a b l e & l t ; / K e y & g t ; & l t ; / a : K e y & g t ; & l t ; a : V a l u e 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L o a d   T o p   N   D i s t i n c t   V a l u e s & l t ; / K e y & g t ; & l t ; / a : K e y & g t ; & l t ; a : V a l u e 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N o d e   T y p e s & l t ; / K e y & g t ; & l t ; / a : K e y & g t ; & l t ; a : V a l u e 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D a t a   T y p e & l t ; / K e y & g t ; & l t ; / a : K e y & g t ; & l t ; a : V a l u e 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S t a t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 T a g s \ C o l u m n & l t ; / K e y & g t ; & l t ; / a : K e y & g t ; & l t ; a : V a l u e 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 B o o l e a n & l t ; / K e y & g t ; & l t ; / a : K e y & g t ; & l t ; a : V a l u e 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 N u m b e r & l t ; / K e y & g t ; & l t ; / a : K e y & g t ; & l t ; a : V a l u e 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 T e x t & l t ; / K e y & g t ; & l t ; / a : K e y & g t ; & l t ; a : V a l u e 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 T i m e & l t ; / K e y & g t ; & l t ; / a : K e y & g t ; & l t ; a : V a l u e 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 T a g s \ c a n   b e   s o r t e d & l t ; / K e y & g t ; & l t ; / a : K e y & g t ; & l t ; a : V a l u e 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 S o r t e d   A s c e n d i n g & l t ; / K e y & g t ; & l t ; / a : K e y & g t ; & l t ; a : V a l u e 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 S o r t e d   D e s c e n d i n g & l t ; / K e y & g t ; & l t ; / a : K e y & g t ; & l t ; a : V a l u e 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 T a g s \ H a s   F i l t e r & l t ; / K e y & g t ; & l t ; / a : K e y & g t ; & l t ; a : V a l u e 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   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 P r i v a t e & l t ; / K e y & g t ; & l t ; / a : K e y & g t ; & l t ; a : V a l u e 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F'E  ~1H�G& l t ; / K e y & g t ; & l t ; / a : K e y & g t ; & l t ; a : V a l u e 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    & l t ; / K e y & g t ; & l t ; / a : K e y & g t ; & l t ; a : V a l u e   i : t y p e = " T a b l e W i d g e t B a s e V i e w S t a t e " / & g t ; & l t ; / a : K e y V a l u e O f D i a g r a m O b j e c t K e y a n y T y p e z b w N T n L X & g t ; & l t ; / V i e w S t a t e s & g t ; & l t ; / D i a g r a m M a n a g e r . S e r i a l i z a b l e D i a g r a m & g t ; & l t ; D i a g r a m M a n a g e r . S e r i a l i z a b l e D i a g r a m & g t ; & l t ; A d a p t e r   i : t y p e = " T a b l e W i d g e t V i e w M o d e l S a n d b o x A d a p t e r " & g t ; & l t ; T a b l e N a m e & g t ; l e t t e r s & l t ; / T a b l e N a m e & g t ; & l t ; / A d a p t e r & g t ; & l t ; D i a g r a m T y p e & g t ; T a b l e W i d g e t V i e w M o d e l & l t ; / D i a g r a m T y p e & g t ; & l t ; D i s p l a y C o n t e x t   i : t y p e = " T a b l e W i d g e t D i s p l a y C o n t e x t " & g t ; & l t ; I s F i l t e r e d T a g K e y & g t ; & l t ; K e y & g t ; S t a t i c   T a g s \ H a s   F i l t e r & l t ; / K e y & g t ; & l t ; / I s F i l t e r e d T a g K e y & g t ; & l t ; I s I n T y p e B o o l e a n K e y & g t ; & l t ; K e y & g t ; S t a t i c   T a g s \ I s   B o o l e a n & l t ; / K e y & g t ; & l t ; / I s I n T y p e B o o l e a n K e y & g t ; & l t ; I s I n T y p e N u m b e r K e y & g t ; & l t ; K e y & g t ; S t a t i c   T a g s \ I s   N u m b e r & l t ; / K e y & g t ; & l t ; / I s I n T y p e N u m b e r K e y & g t ; & l t ; I s I n T y p e T e x t K e y & g t ; & l t ; K e y & g t ; S t a t i c   T a g s \ I s   T e x t & l t ; / K e y & g t ; & l t ; / I s I n T y p e T e x t K e y & g t ; & l t ; I s I n T y p e T i m e K e y & g t ; & l t ; K e y & g t ; S t a t i c   T a g s \ I s   T i m e & l t ; / K e y & g t ; & l t ; / I s I n T y p e T i m e K e y & g t ; & l t ; I s S o r t A s c e n d i n g T a g K e y & g t ; & l t ; K e y & g t ; S t a t i c   T a g s \ I s   S o r t e d   A s c e n d i n g & l t ; / K e y & g t ; & l t ; / I s S o r t A s c e n d i n g T a g K e y & g t ; & l t ; I s S o r t D e s c e n d i n g T a g K e y & g t ; & l t ; K e y & g t ; S t a t i c   T a g s \ I s   S o r t e d   D e s c e n d i n g & l t ; / K e y & g t ; & l t ; / I s S o r t D e s c e n d i n g T a g K e y & g t ; & l t ; I s S o r t a b l e T a g K e y & g t ; & l t ; K e y & g t ; S t a t i c   T a g s \ c a n   b e   s o r t e d & l t ; / K e y & g t ; & l t ; / I s S o r t a b l e T a g K e y & g t ; & l t ; / D i s p l a y C o n t e x t & g t ; & l t ; D i s p l a y T y p e & g t ; T a b l e W i d g e t P a n e l & l t ; / D i s p l a y T y p e & g t ; & l t ; K e y   i : t y p e = " S a n d b o x E d i t o r T a b l e W i d g e t V i e w M o d e l K e y " & g t ; & l t ; T a b l e N a m e & g t ; l e t t e r s & l t ; / T a b l e N a m e & g t ; & l t ; / K e y & g t ; & l t ; M a i n t a i n e r   i : t y p e = " T a b l e W i d g e t V i e w M o d e l . T a b l e W i d g e t V i e w M o d e l M a i n t a i n e r " / & g t ; & l t ; V i e w S t a t e F a c t o r y T y p e & g t ; M i c r o s o f t . A n a l y s i s S e r v i c e s . C o m m o n . T a b l e W i d g e t V i e w S t a t e F a c t o r y & l t ; / V i e w S t a t e F a c t o r y T y p e & g t ; & l t ; V i e w S t a t e s   x m l n s : a = " h t t p : / / s c h e m a s . m i c r o s o f t . c o m / 2 0 0 3 / 1 0 / S e r i a l i z a t i o n / A r r a y s " & g t ; & l t ; a : K e y V a l u e O f D i a g r a m O b j e c t K e y a n y T y p e z b w N T n L X & g t ; & l t ; a : K e y & g t ; & l t ; K e y & g t ; T a b l e W i d g e t G r i d   M o d e l & l t ; / K e y & g t ; & l t ; / a : K e y & g t ; & l t ; a : V a l u e 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S o r t   A s c e n d i n g & l t ; / K e y & g t ; & l t ; / a : K e y & g t ; & l t ; a : V a l u e 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S o r t   D e s c e n d i n g & l t ; / K e y & g t ; & l t ; / a : K e y & g t ; & l t ; a : V a l u e 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l e a r   S o r t   f r o m   t h i s   C o l u m n & l t ; / K e y & g t ; & l t ; / a : K e y & g t ; & l t ; a : V a l u e 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l e a r   S o r t   f r o m   t h i s   T a b l e & l t ; / K e y & g t ; & l t ; / a : K e y & g t ; & l t ; a : V a l u e 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L o a d   T o p   N   D i s t i n c t   V a l u e s & l t ; / K e y & g t ; & l t ; / a : K e y & g t ; & l t ; a : V a l u e 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N o d e   T y p e s & l t ; / K e y & g t ; & l t ; / a : K e y & g t ; & l t ; a : V a l u e 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D a t a   T y p e & l t ; / K e y & g t ; & l t ; / a : K e y & g t ; & l t ; a : V a l u e 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S t a t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 T a g s \ C o l u m n & l t ; / K e y & g t ; & l t ; / a : K e y & g t ; & l t ; a : V a l u e 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 B o o l e a n & l t ; / K e y & g t ; & l t ; / a : K e y & g t ; & l t ; a : V a l u e 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 N u m b e r & l t ; / K e y & g t ; & l t ; / a : K e y & g t ; & l t ; a : V a l u e 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 T e x t & l t ; / K e y & g t ; & l t ; / a : K e y & g t ; & l t ; a : V a l u e 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 T i m e & l t ; / K e y & g t ; & l t ; / a : K e y & g t ; & l t ; a : V a l u e 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 T a g s \ c a n   b e   s o r t e d & l t ; / K e y & g t ; & l t ; / a : K e y & g t ; & l t ; a : V a l u e 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 S o r t e d   A s c e n d i n g & l t ; / K e y & g t ; & l t ; / a : K e y & g t ; & l t ; a : V a l u e 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 S o r t e d   D e s c e n d i n g & l t ; / K e y & g t ; & l t ; / a : K e y & g t ; & l t ; a : V a l u e 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 T a g s \ H a s   F i l t e r & l t ; / K e y & g t ; & l t ; / a : K e y & g t ; & l t ; a : V a l u e 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   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 P r i v a t e & l t ; / K e y & g t ; & l t ; / a : K e y & g t ; & l t ; a : V a l u e 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o l u m n 1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1/�A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".1�F  4E'1G  F'EG& l t ; / K e y & g t ; & l t ; / a : K e y & g t ; & l t ; a : V a l u e 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".1�F  FH9  F'EG& l t ; / K e y & g t ; & l t ; / a : K e y & g t ; & l t ; a : V a l u e 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".1�F  *'1�.& l t ; / K e y & g t ; & l t ; / a : K e y & g t ; & l t ; a : V a l u e 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".1�F  /1�'A*  �FF/G& l t ; / K e y & g t ; & l t ; / a : K e y & g t ; & l t ; a : V a l u e 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".1�F  EH6H9& l t ; / K e y & g t ; & l t ; / a : K e y & g t ; & l t ; a : V a l u e 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F U - R - I D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".1�F  ~���1�& l t ; / K e y & g t ; & l t ; / a : K e y & g t ; & l t ; a : V a l u e 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F'E  ~1H�G& l t ; / K e y & g t ; & l t ; / a : K e y & g t ; & l t ; a : V a l u e 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F'E  �'1A1E'& l t ; / K e y & g t ; & l t ; / a : K e y & g t ; & l t ; a : V a l u e 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    & l t ; / K e y & g t ; & l t ; / a : K e y & g t ; & l t ; a : V a l u e   i : t y p e = " T a b l e W i d g e t B a s e V i e w S t a t e " / & g t ; & l t ; / a : K e y V a l u e O f D i a g r a m O b j e c t K e y a n y T y p e z b w N T n L X & g t ; & l t ; / V i e w S t a t e s & g t ; & l t ; / D i a g r a m M a n a g e r . S e r i a l i z a b l e D i a g r a m & g t ; & l t ; D i a g r a m M a n a g e r . S e r i a l i z a b l e D i a g r a m & g t ; & l t ; A d a p t e r   i : t y p e = " T a b l e W i d g e t V i e w M o d e l S a n d b o x A d a p t e r " & g t ; & l t ; T a b l e N a m e & g t ; P r o j e c t _ O v e r v i e w & l t ; / T a b l e N a m e & g t ; & l t ; / A d a p t e r & g t ; & l t ; D i a g r a m T y p e & g t ; T a b l e W i d g e t V i e w M o d e l & l t ; / D i a g r a m T y p e & g t ; & l t ; D i s p l a y C o n t e x t   i : t y p e = " T a b l e W i d g e t D i s p l a y C o n t e x t " & g t ; & l t ; I s F i l t e r e d T a g K e y & g t ; & l t ; K e y & g t ; S t a t i c   T a g s \ H a s   F i l t e r & l t ; / K e y & g t ; & l t ; / I s F i l t e r e d T a g K e y & g t ; & l t ; I s I n T y p e B o o l e a n K e y & g t ; & l t ; K e y & g t ; S t a t i c   T a g s \ I s   B o o l e a n & l t ; / K e y & g t ; & l t ; / I s I n T y p e B o o l e a n K e y & g t ; & l t ; I s I n T y p e N u m b e r K e y & g t ; & l t ; K e y & g t ; S t a t i c   T a g s \ I s   N u m b e r & l t ; / K e y & g t ; & l t ; / I s I n T y p e N u m b e r K e y & g t ; & l t ; I s I n T y p e T e x t K e y & g t ; & l t ; K e y & g t ; S t a t i c   T a g s \ I s   T e x t & l t ; / K e y & g t ; & l t ; / I s I n T y p e T e x t K e y & g t ; & l t ; I s I n T y p e T i m e K e y & g t ; & l t ; K e y & g t ; S t a t i c   T a g s \ I s   T i m e & l t ; / K e y & g t ; & l t ; / I s I n T y p e T i m e K e y & g t ; & l t ; I s S o r t A s c e n d i n g T a g K e y & g t ; & l t ; K e y & g t ; S t a t i c   T a g s \ I s   S o r t e d   A s c e n d i n g & l t ; / K e y & g t ; & l t ; / I s S o r t A s c e n d i n g T a g K e y & g t ; & l t ; I s S o r t D e s c e n d i n g T a g K e y & g t ; & l t ; K e y & g t ; S t a t i c   T a g s \ I s   S o r t e d   D e s c e n d i n g & l t ; / K e y & g t ; & l t ; / I s S o r t D e s c e n d i n g T a g K e y & g t ; & l t ; I s S o r t a b l e T a g K e y & g t ; & l t ; K e y & g t ; S t a t i c   T a g s \ c a n   b e   s o r t e d & l t ; / K e y & g t ; & l t ; / I s S o r t a b l e T a g K e y & g t ; & l t ; / D i s p l a y C o n t e x t & g t ; & l t ; D i s p l a y T y p e & g t ; T a b l e W i d g e t P a n e l & l t ; / D i s p l a y T y p e & g t ; & l t ; K e y   i : t y p e = " S a n d b o x E d i t o r T a b l e W i d g e t V i e w M o d e l K e y " & g t ; & l t ; T a b l e N a m e & g t ; P r o j e c t _ O v e r v i e w & l t ; / T a b l e N a m e & g t ; & l t ; / K e y & g t ; & l t ; M a i n t a i n e r   i : t y p e = " T a b l e W i d g e t V i e w M o d e l . T a b l e W i d g e t V i e w M o d e l M a i n t a i n e r " / & g t ; & l t ; V i e w S t a t e F a c t o r y T y p e & g t ; M i c r o s o f t . A n a l y s i s S e r v i c e s . C o m m o n . T a b l e W i d g e t V i e w S t a t e F a c t o r y & l t ; / V i e w S t a t e F a c t o r y T y p e & g t ; & l t ; V i e w S t a t e s   x m l n s : a = " h t t p : / / s c h e m a s . m i c r o s o f t . c o m / 2 0 0 3 / 1 0 / S e r i a l i z a t i o n / A r r a y s " & g t ; & l t ; a : K e y V a l u e O f D i a g r a m O b j e c t K e y a n y T y p e z b w N T n L X & g t ; & l t ; a : K e y & g t ; & l t ; K e y & g t ; T a b l e W i d g e t G r i d   M o d e l & l t ; / K e y & g t ; & l t ; / a : K e y & g t ; & l t ; a : V a l u e 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S o r t   A s c e n d i n g & l t ; / K e y & g t ; & l t ; / a : K e y & g t ; & l t ; a : V a l u e 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S o r t   D e s c e n d i n g & l t ; / K e y & g t ; & l t ; / a : K e y & g t ; & l t ; a : V a l u e 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l e a r   S o r t   f r o m   t h i s   C o l u m n & l t ; / K e y & g t ; & l t ; / a : K e y & g t ; & l t ; a : V a l u e 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l e a r   S o r t   f r o m   t h i s   T a b l e & l t ; / K e y & g t ; & l t ; / a : K e y & g t ; & l t ; a : V a l u e 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L o a d   T o p   N   D i s t i n c t   V a l u e s & l t ; / K e y & g t ; & l t ; / a : K e y & g t ; & l t ; a : V a l u e 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N o d e   T y p e s & l t ; / K e y & g t ; & l t ; / a : K e y & g t ; & l t ; a : V a l u e 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D a t a   T y p e & l t ; / K e y & g t ; & l t ; / a : K e y & g t ; & l t ; a : V a l u e 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S t a t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 T a g s \ C o l u m n & l t ; / K e y & g t ; & l t ; / a : K e y & g t ; & l t ; a : V a l u e 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 B o o l e a n & l t ; / K e y & g t ; & l t ; / a : K e y & g t ; & l t ; a : V a l u e 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 N u m b e r & l t ; / K e y & g t ; & l t ; / a : K e y & g t ; & l t ; a : V a l u e 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 T e x t & l t ; / K e y & g t ; & l t ; / a : K e y & g t ; & l t ; a : V a l u e 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 T i m e & l t ; / K e y & g t ; & l t ; / a : K e y & g t ; & l t ; a : V a l u e 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 T a g s \ c a n   b e   s o r t e d & l t ; / K e y & g t ; & l t ; / a : K e y & g t ; & l t ; a : V a l u e 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 S o r t e d   A s c e n d i n g & l t ; / K e y & g t ; & l t ; / a : K e y & g t ; & l t ; a : V a l u e 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 S o r t e d   D e s c e n d i n g & l t ; / K e y & g t ; & l t ; / a : K e y & g t ; & l t ; a : V a l u e 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 T a g s \ H a s   F i l t e r & l t ; / K e y & g t ; & l t ; / a : K e y & g t ; & l t ; a : V a l u e 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   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 P r i v a t e & l t ; / K e y & g t ; & l t ; / a : K e y & g t ; & l t ; a : V a l u e 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*'1�.  /1�'A*& l t ; / K e y & g t ; & l t ; / a : K e y & g t ; & l t ; a : V a l u e 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FH9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EH6H9  B1'1/'/& l t ; / K e y & g t ; & l t ; / a : K e y & g t ; & l t ; a : V a l u e 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4E'1G  '3*9D'E/   EF'B5G& l t ; / K e y & g t ; & l t ; / a : K e y & g t ; & l t ; a : V a l u e 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F'E  �'1A1E'& l t ; / K e y & g t ; & l t ; / a : K e y & g t ; & l t ; a : V a l u e 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�'14F'3  E1(H7G  �'1A1E'& l t ; / K e y & g t ; & l t ; / a : K e y & g t ; & l t ; a : V a l u e 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EGD*  ~'3.�H��& l t ; / K e y & g t ; & l t ; / a : K e y & g t ; & l t ; a : V a l u e 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E-D  ',1'& l t ; / K e y & g t ; & l t ; / a : K e y & g t ; & l t ; a : V a l u e 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E/*  2E'F  ',1'& l t ; / K e y & g t ; & l t ; / a : K e y & g t ; & l t ; a : V a l u e 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H69�*  ~�4  ~1/'.*& l t ; / K e y & g t ; & l t ; / a : K e y & g t ; & l t ; a : V a l u e 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FH9  6E'F*  ~�4  ~1/'.*& l t ; / K e y & g t ; & l t ; / a : K e y & g t ; & l t ; a : V a l u e 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E�2'F  6E'F*  -3F  'F,'E& l t ; / K e y & g t ; & l t ; / a : K e y & g t ; & l t ; a : V a l u e 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FH9  6E'F*  -3F  'F,'E& l t ; / K e y & g t ; & l t ; / a : K e y & g t ; & l t ; a : V a l u e 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�3H1'*  -3F  'F,'E  �'1'2  G1  5H1*  H69�*& l t ; / K e y & g t ; & l t ; / a : K e y & g t ; & l t ; a : V a l u e 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/H1G  �'1F*�& l t ; / K e y & g t ; & l t ; / a : K e y & g t ; & l t ; a : V a l u e 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FH9  6E'F*  41�*  /1  EF'B5G& l t ; / K e y & g t ; & l t ; / a : K e y & g t ; & l t ; a : V a l u e 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E�2'F  6E'F*F'EG  41�*  /1  EF'B5G& l t ; / K e y & g t ; & l t ; / a : K e y & g t ; & l t ; a : V a l u e 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G2�FG  -ED& l t ; / K e y & g t ; & l t ; / a : K e y & g t ; & l t ; a : V a l u e 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A'�F'D  (H�& l t ; / K e y & g t ; & l t ; / a : K e y & g t ; & l t ; a : V a l u e 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(�EG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F*�,G  (113�  'HD�G& l t ; / K e y & g t ; & l t ; / a : K e y & g t ; & l t ; a : V a l u e 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*'1�.  ,D3G  *H,�G�& l t ; / K e y & g t ; & l t ; / a : K e y & g t ; & l t ; a : V a l u e 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F-HG  ~'3.�H��& l t ; / K e y & g t ; & l t ; / a : K e y & g t ; & l t ; a : V a l u e 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E-D  *-H�D  E/'1�& l t ; / K e y & g t ; & l t ; / a : K e y & g t ; & l t ; a : V a l u e 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*'1�.  '13'D  E3*F/'*  '3*9D'E  / EF'B5G& l t ; / K e y & g t ; & l t ; / a : K e y & g t ; & l t ; a : V a l u e 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F-HG  '13'D  E3*F/'*  '3*9D'E  /   EF'B5G& l t ; / K e y & g t ; & l t ; / a : K e y & g t ; & l t ; a : V a l u e 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FA1'*  /1�'A*  �FF/G  E3*F/'*& l t ; / K e y & g t ; & l t ; / a : K e y & g t ; & l t ; a : V a l u e 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*'1�.  /1�'A*  6E'F*  F'EG  '2  E'D�& l t ; / K e y & g t ; & l t ; / a : K e y & g t ; & l t ; a : V a l u e 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*'1�.  /1.H'3*  *E/�/& l t ; / K e y & g t ; & l t ; / a : K e y & g t ; & l t ; a : V a l u e 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".1�F  EGD*  ~'3.  /G�& l t ; / K e y & g t ; & l t ; / a : K e y & g t ; & l t ; a : V a l u e 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*'1�.  ~'3.  /     A'�D  'HD�G  '2  H'-/  AF�& l t ; / K e y & g t ; & l t ; / a : K e y & g t ; & l t ; a : V a l u e 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*'1�.  '13'D  A'�D  'HD�G    (G    E/�1�*& l t ; / K e y & g t ; & l t ; / a : K e y & g t ; & l t ; a : V a l u e 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*'1�.  /1�'A*  A'�D  FG'��  EH1/  *'��/  E/�1�*& l t ; / K e y & g t ; & l t ; / a : K e y & g t ; & l t ; a : V a l u e 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*'1�.  '13'D  ~'3.  (G  �'1A1E'& l t ; / K e y & g t ; & l t ; / a : K e y & g t ; & l t ; a : V a l u e 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~���1�  F*�,G  '2  �'1A1E'& l t ; / K e y & g t ; & l t ; / a : K e y & g t ; & l t ; a : V a l u e 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~���1�  '(D':  '2  �'1A1E'& l t ; / K e y & g t ; & l t ; / a : K e y & g t ; & l t ; a : V a l u e 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'E6'  B1'1/'/& l t ; / K e y & g t ; & l t ; / a : K e y & g t ; & l t ; a : V a l u e 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~��1�  /1�'A*  B1'1/'/  'E6'  4/G& l t ; / K e y & g t ; & l t ; / a : K e y & g t ; & l t ; a : V a l u e 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*'1�.  '(D':  /'.D�  (G  E'D�& l t ; / K e y & g t ; & l t ; / a : K e y & g t ; & l t ; a : V a l u e 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'(D':  /'.D�  (G  H'-/G'& l t ; / K e y & g t ; & l t ; / a : K e y & g t ; & l t ; a : V a l u e 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*'1�.  '(D':    /'.D�& l t ; / K e y & g t ; & l t ; / a : K e y & g t ; & l t ; a : V a l u e 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E�2'F  ~�4  ~1/'.*& l t ; / K e y & g t ; & l t ; / a : K e y & g t ; & l t ; a : V a l u e 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6E'F*  ~�4  ~1/'.*& l t ; / K e y & g t ; & l t ; / a : K e y & g t ; & l t ; a : V a l u e 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6E'F*  -3F  'F,'E  �'1& l t ; / K e y & g t ; & l t ; / a : K e y & g t ; & l t ; a : V a l u e 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*'1�.  *-H�D  6E'F*  F'EG  (G  �'1A1E'& l t ; / K e y & g t ; & l t ; / a : K e y & g t ; & l t ; a : V a l u e 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4E'1G  F'EG  /1.H'3*  ~�4  ~1/'.*& l t ; / K e y & g t ; & l t ; / a : K e y & g t ; & l t ; a : V a l u e 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7HD  E/*  ~�E'F& l t ; / K e y & g t ; & l t ; / a : K e y & g t ; & l t ; a : V a l u e 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*3*  H  ('213�& l t ; / K e y & g t ; & l t ; / a : K e y & g t ; & l t ; a : V a l u e 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F�'2  (G  A�F'D  (H�& l t ; / K e y & g t ; & l t ; / a : K e y & g t ; & l t ; a : V a l u e 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E/*  /H1G  *6E�F& l t ; / K e y & g t ; & l t ; / a : K e y & g t ; & l t ; a : V a l u e 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,D3G  K O M & l t ; / K e y & g t ; & l t ; / a : K e y & g t ; & l t ; a : V a l u e 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/1�'A*  1H�G  G'  '2  �'1  A1E'& l t ; / K e y & g t ; & l t ; / a : K e y & g t ; & l t ; a : V a l u e 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*'1�.  '13'D  M D R & l t ; / K e y & g t ; & l t ; / a : K e y & g t ; & l t ; a : V a l u e 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*'1�.  *'��/    M D R & l t ; / K e y & g t ; & l t ; / a : K e y & g t ; & l t ; a : V a l u e 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*'1�.  '13'D  (1F'EG  2E'F(F/�& l t ; / K e y & g t ; & l t ; / a : K e y & g t ; & l t ; a : V a l u e 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*'1�.  *'��/  (1F'EG  2E'F(F/�& l t ; / K e y & g t ; & l t ; / a : K e y & g t ; & l t ; a : V a l u e 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*'1�.  '13'DC B S & l t ; / K e y & g t ; & l t ; / a : K e y & g t ; & l t ; a : V a l u e 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*'1�.  *'��/  C B S & l t ; / K e y & g t ; & l t ; / a : K e y & g t ; & l t ; a : V a l u e 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*'1�.  '13'D  'HD�G  FB4G  G'& l t ; / K e y & g t ; & l t ; / a : K e y & g t ; & l t ; a : V a l u e 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*'1�.  *'��/  FG'��  FB4G  G'& l t ; / K e y & g t ; & l t ; / a : K e y & g t ; & l t ; a : V a l u e 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*'1�.  '*E'E  'HD�G  B1'1/'/& l t ; / K e y & g t ; & l t ; / a : K e y & g t ; & l t ; a : V a l u e 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4E'1G  ".1�F  5H1*  H69�*  '13'D�& l t ; / K e y & g t ; & l t ; / a : K e y & g t ; & l t ; a : V a l u e 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*'1�.  ".1�F  5H1*  H69�*  '13'D�& l t ; / K e y & g t ; & l t ; / a : K e y & g t ; & l t ; a : V a l u e 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E(D:  *,E9�& l t ; / K e y & g t ; & l t ; / a : K e y & g t ; & l t ; a : V a l u e 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E(D:  /H1G '�& l t ; / K e y & g t ; & l t ; / a : K e y & g t ; & l t ; a : V a l u e 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E(D:  *,E9�  *'��/  4/G& l t ; / K e y & g t ; & l t ; / a : K e y & g t ; & l t ; a : V a l u e 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E(D:  /H1G '�  *'��/  4/G& l t ; / K e y & g t ; & l t ; / a : K e y & g t ; & l t ; a : V a l u e 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*'1�.  ~1/'.*& l t ; / K e y & g t ; & l t ; / a : K e y & g t ; & l t ; a : V a l u e 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E(D:  ~1/'.*�& l t ; / K e y & g t ; & l t ; / a : K e y & g t ; & l t ; a : V a l u e 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4E'1G  F'EG  *E/�/  B1'1/'/& l t ; / K e y & g t ; & l t ; / a : K e y & g t ; & l t ; a : V a l u e 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*'1�.  '*E'E  B1'1/'/  (1  '3'3  '.1�F  *E/�/& l t ; / K e y & g t ; & l t ; / a : K e y & g t ; & l t ; a : V a l u e 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*'1�.  *-H�D  EHB*& l t ; / K e y & g t ; & l t ; / a : K e y & g t ; & l t ; a : V a l u e 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*'1�.  *-H�D  A'�F'D  (H�& l t ; / K e y & g t ; & l t ; / a : K e y & g t ; & l t ; a : V a l u e 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*'1�.  *'��/  A'�F'D  (H�& l t ; / K e y & g t ; & l t ; / a : K e y & g t ; & l t ; a : V a l u e 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/15/  "2'/  3'2�    -3F  'F,'E& l t ; / K e y & g t ; & l t ; / a : K e y & g t ; & l t ; a : V a l u e 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*'1�.  "2'/  3'2�    -3F  'F,'E& l t ; / K e y & g t ; & l t ; / a : K e y & g t ; & l t ; a : V a l u e 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*'1�.  '13'D  5H1*  H69�*  B79�& l t ; / K e y & g t ; & l t ; / a : K e y & g t ; & l t ; a : V a l u e 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*'1�.  *'��/  5H1*  H69�*  B79�& l t ; / K e y & g t ; & l t ; / a : K e y & g t ; & l t ; a : V a l u e 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EA'5'  -3'(& l t ; / K e y & g t ; & l t ; / a : K e y & g t ; & l t ; a : V a l u e 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'2/3'2�  6E'F*  ~�4  ~1/'.*& l t ; / K e y & g t ; & l t ; / a : K e y & g t ; & l t ; a : V a l u e 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*3H�G  -3'(  FG'��& l t ; / K e y & g t ; & l t ; / a : K e y & g t ; & l t ; a : V a l u e 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*'1�.  *-H�D  B79�& l t ; / K e y & g t ; & l t ; / a : K e y & g t ; & l t ; a : V a l u e 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"2'/  3'2�  6E'F*  F'EG  -3F  'F,'E& l t ; / K e y & g t ; & l t ; / a : K e y & g t ; & l t ; a : V a l u e 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/1�'A*  16'�*  F'EG  '2  �'1A1E'& l t ; / K e y & g t ; & l t ; / a : K e y & g t ; & l t ; a : V a l u e 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    & l t ; / K e y & g t ; & l t ; / a : K e y & g t ; & l t ; a : V a l u e   i : t y p e = " T a b l e W i d g e t B a s e V i e w S t a t e " / & g t ; & l t ; / a : K e y V a l u e O f D i a g r a m O b j e c t K e y a n y T y p e z b w N T n L X & g t ; & l t ; / V i e w S t a t e s & g t ; & l t ; / D i a g r a m M a n a g e r . S e r i a l i z a b l e D i a g r a m & g t ; & l t ; D i a g r a m M a n a g e r . S e r i a l i z a b l e D i a g r a m & g t ; & l t ; A d a p t e r   i : t y p e = " T a b l e W i d g e t V i e w M o d e l S a n d b o x A d a p t e r " & g t ; & l t ; T a b l e N a m e & g t ; P F S & l t ; / T a b l e N a m e & g t ; & l t ; / A d a p t e r & g t ; & l t ; D i a g r a m T y p e & g t ; T a b l e W i d g e t V i e w M o d e l & l t ; / D i a g r a m T y p e & g t ; & l t ; D i s p l a y C o n t e x t   i : t y p e = " T a b l e W i d g e t D i s p l a y C o n t e x t " & g t ; & l t ; I s F i l t e r e d T a g K e y & g t ; & l t ; K e y & g t ; S t a t i c   T a g s \ H a s   F i l t e r & l t ; / K e y & g t ; & l t ; / I s F i l t e r e d T a g K e y & g t ; & l t ; I s I n T y p e B o o l e a n K e y & g t ; & l t ; K e y & g t ; S t a t i c   T a g s \ I s   B o o l e a n & l t ; / K e y & g t ; & l t ; / I s I n T y p e B o o l e a n K e y & g t ; & l t ; I s I n T y p e N u m b e r K e y & g t ; & l t ; K e y & g t ; S t a t i c   T a g s \ I s   N u m b e r & l t ; / K e y & g t ; & l t ; / I s I n T y p e N u m b e r K e y & g t ; & l t ; I s I n T y p e T e x t K e y & g t ; & l t ; K e y & g t ; S t a t i c   T a g s \ I s   T e x t & l t ; / K e y & g t ; & l t ; / I s I n T y p e T e x t K e y & g t ; & l t ; I s I n T y p e T i m e K e y & g t ; & l t ; K e y & g t ; S t a t i c   T a g s \ I s   T i m e & l t ; / K e y & g t ; & l t ; / I s I n T y p e T i m e K e y & g t ; & l t ; I s S o r t A s c e n d i n g T a g K e y & g t ; & l t ; K e y & g t ; S t a t i c   T a g s \ I s   S o r t e d   A s c e n d i n g & l t ; / K e y & g t ; & l t ; / I s S o r t A s c e n d i n g T a g K e y & g t ; & l t ; I s S o r t D e s c e n d i n g T a g K e y & g t ; & l t ; K e y & g t ; S t a t i c   T a g s \ I s   S o r t e d   D e s c e n d i n g & l t ; / K e y & g t ; & l t ; / I s S o r t D e s c e n d i n g T a g K e y & g t ; & l t ; I s S o r t a b l e T a g K e y & g t ; & l t ; K e y & g t ; S t a t i c   T a g s \ c a n   b e   s o r t e d & l t ; / K e y & g t ; & l t ; / I s S o r t a b l e T a g K e y & g t ; & l t ; / D i s p l a y C o n t e x t & g t ; & l t ; D i s p l a y T y p e & g t ; T a b l e W i d g e t P a n e l & l t ; / D i s p l a y T y p e & g t ; & l t ; K e y   i : t y p e = " S a n d b o x E d i t o r T a b l e W i d g e t V i e w M o d e l K e y " & g t ; & l t ; T a b l e N a m e & g t ; P F S & l t ; / T a b l e N a m e & g t ; & l t ; / K e y & g t ; & l t ; M a i n t a i n e r   i : t y p e = " T a b l e W i d g e t V i e w M o d e l . T a b l e W i d g e t V i e w M o d e l M a i n t a i n e r " / & g t ; & l t ; V i e w S t a t e F a c t o r y T y p e & g t ; M i c r o s o f t . A n a l y s i s S e r v i c e s . C o m m o n . T a b l e W i d g e t V i e w S t a t e F a c t o r y & l t ; / V i e w S t a t e F a c t o r y T y p e & g t ; & l t ; V i e w S t a t e s   x m l n s : a = " h t t p : / / s c h e m a s . m i c r o s o f t . c o m / 2 0 0 3 / 1 0 / S e r i a l i z a t i o n / A r r a y s " & g t ; & l t ; a : K e y V a l u e O f D i a g r a m O b j e c t K e y a n y T y p e z b w N T n L X & g t ; & l t ; a : K e y & g t ; & l t ; K e y & g t ; T a b l e W i d g e t G r i d   M o d e l & l t ; / K e y & g t ; & l t ; / a : K e y & g t ; & l t ; a : V a l u e 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S o r t   A s c e n d i n g & l t ; / K e y & g t ; & l t ; / a : K e y & g t ; & l t ; a : V a l u e 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S o r t   D e s c e n d i n g & l t ; / K e y & g t ; & l t ; / a : K e y & g t ; & l t ; a : V a l u e 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l e a r   S o r t   f r o m   t h i s   C o l u m n & l t ; / K e y & g t ; & l t ; / a : K e y & g t ; & l t ; a : V a l u e 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l e a r   S o r t   f r o m   t h i s   T a b l e & l t ; / K e y & g t ; & l t ; / a : K e y & g t ; & l t ; a : V a l u e 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L o a d   T o p   N   D i s t i n c t   V a l u e s & l t ; / K e y & g t ; & l t ; / a : K e y & g t ; & l t ; a : V a l u e 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N o d e   T y p e s & l t ; / K e y & g t ; & l t ; / a : K e y & g t ; & l t ; a : V a l u e 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D a t a   T y p e & l t ; / K e y & g t ; & l t ; / a : K e y & g t ; & l t ; a : V a l u e 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S t a t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 T a g s \ C o l u m n & l t ; / K e y & g t ; & l t ; / a : K e y & g t ; & l t ; a : V a l u e 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 B o o l e a n & l t ; / K e y & g t ; & l t ; / a : K e y & g t ; & l t ; a : V a l u e 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 N u m b e r & l t ; / K e y & g t ; & l t ; / a : K e y & g t ; & l t ; a : V a l u e 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 T e x t & l t ; / K e y & g t ; & l t ; / a : K e y & g t ; & l t ; a : V a l u e 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 T i m e & l t ; / K e y & g t ; & l t ; / a : K e y & g t ; & l t ; a : V a l u e 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 T a g s \ c a n   b e   s o r t e d & l t ; / K e y & g t ; & l t ; / a : K e y & g t ; & l t ; a : V a l u e 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 S o r t e d   A s c e n d i n g & l t ; / K e y & g t ; & l t ; / a : K e y & g t ; & l t ; a : V a l u e 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 S o r t e d   D e s c e n d i n g & l t ; / K e y & g t ; & l t ; / a : K e y & g t ; & l t ; a : V a l u e 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 T a g s \ H a s   F i l t e r & l t ; / K e y & g t ; & l t ; / a : K e y & g t ; & l t ; a : V a l u e 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   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 P r i v a t e & l t ; / K e y & g t ; & l t ; / a : K e y & g t ; & l t ; a : V a l u e 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1/�A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F'E  ~1H�G& l t ; / K e y & g t ; & l t ; / a : K e y & g t ; & l t ; a : V a l u e 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F'E  �'1A1E'& l t ; / K e y & g t ; & l t ; / a : K e y & g t ; & l t ; a : V a l u e 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/15/  ~�41A*& l t ; / K e y & g t ; & l t ; / a : K e y & g t ; & l t ; a : V a l u e 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*'1�.  ".1�F  (G  1H2  13'F�& l t ; / K e y & g t ; & l t ; / a : K e y & g t ; & l t ; a : V a l u e 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".1�F  H69�*& l t ; / K e y & g t ; & l t ; / a : K e y & g t ; & l t ; a : V a l u e 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~���1�  EH1/  F�'2& l t ; / K e y & g t ; & l t ; / a : K e y & g t ; & l t ; a : V a l u e 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E4�D'*  H  EH'F9& l t ; / K e y & g t ; & l t ; / a : K e y & g t ; & l t ; a : V a l u e 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E3&HD  ~���1�  �FF/G& l t ; / K e y & g t ; & l t ; / a : K e y & g t ; & l t ; a : V a l u e 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E3&HD  'B/'E  �FF/G& l t ; / K e y & g t ; & l t ; / a : K e y & g t ; & l t ; a : V a l u e 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*'1�.  EGD*  ~���1�& l t ; / K e y & g t ; & l t ; / a : K e y & g t ; & l t ; a : V a l u e 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*'1�.  'B/'E  FG'��& l t ; / K e y & g t ; & l t ; / a : K e y & g t ; & l t ; a : V a l u e 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    & l t ; / K e y & g t ; & l t ; / a : K e y & g t ; & l t ; a : V a l u e   i : t y p e = " T a b l e W i d g e t B a s e V i e w S t a t e " / & g t ; & l t ; / a : K e y V a l u e O f D i a g r a m O b j e c t K e y a n y T y p e z b w N T n L X & g t ; & l t ; / V i e w S t a t e s & g t ; & l t ; / D i a g r a m M a n a g e r . S e r i a l i z a b l e D i a g r a m & g t ; & l t ; D i a g r a m M a n a g e r . S e r i a l i z a b l e D i a g r a m & g t ; & l t ; A d a p t e r   i : t y p e = " T a b l e W i d g e t V i e w M o d e l S a n d b o x A d a p t e r " & g t ; & l t ; T a b l e N a m e & g t ; p p & l t ; / T a b l e N a m e & g t ; & l t ; / A d a p t e r & g t ; & l t ; D i a g r a m T y p e & g t ; T a b l e W i d g e t V i e w M o d e l & l t ; / D i a g r a m T y p e & g t ; & l t ; D i s p l a y C o n t e x t   i : t y p e = " T a b l e W i d g e t D i s p l a y C o n t e x t " & g t ; & l t ; I s F i l t e r e d T a g K e y & g t ; & l t ; K e y & g t ; S t a t i c   T a g s \ H a s   F i l t e r & l t ; / K e y & g t ; & l t ; / I s F i l t e r e d T a g K e y & g t ; & l t ; I s I n T y p e B o o l e a n K e y & g t ; & l t ; K e y & g t ; S t a t i c   T a g s \ I s   B o o l e a n & l t ; / K e y & g t ; & l t ; / I s I n T y p e B o o l e a n K e y & g t ; & l t ; I s I n T y p e N u m b e r K e y & g t ; & l t ; K e y & g t ; S t a t i c   T a g s \ I s   N u m b e r & l t ; / K e y & g t ; & l t ; / I s I n T y p e N u m b e r K e y & g t ; & l t ; I s I n T y p e T e x t K e y & g t ; & l t ; K e y & g t ; S t a t i c   T a g s \ I s   T e x t & l t ; / K e y & g t ; & l t ; / I s I n T y p e T e x t K e y & g t ; & l t ; I s I n T y p e T i m e K e y & g t ; & l t ; K e y & g t ; S t a t i c   T a g s \ I s   T i m e & l t ; / K e y & g t ; & l t ; / I s I n T y p e T i m e K e y & g t ; & l t ; I s S o r t A s c e n d i n g T a g K e y & g t ; & l t ; K e y & g t ; S t a t i c   T a g s \ I s   S o r t e d   A s c e n d i n g & l t ; / K e y & g t ; & l t ; / I s S o r t A s c e n d i n g T a g K e y & g t ; & l t ; I s S o r t D e s c e n d i n g T a g K e y & g t ; & l t ; K e y & g t ; S t a t i c   T a g s \ I s   S o r t e d   D e s c e n d i n g & l t ; / K e y & g t ; & l t ; / I s S o r t D e s c e n d i n g T a g K e y & g t ; & l t ; I s S o r t a b l e T a g K e y & g t ; & l t ; K e y & g t ; S t a t i c   T a g s \ c a n   b e   s o r t e d & l t ; / K e y & g t ; & l t ; / I s S o r t a b l e T a g K e y & g t ; & l t ; / D i s p l a y C o n t e x t & g t ; & l t ; D i s p l a y T y p e & g t ; T a b l e W i d g e t P a n e l & l t ; / D i s p l a y T y p e & g t ; & l t ; K e y   i : t y p e = " S a n d b o x E d i t o r T a b l e W i d g e t V i e w M o d e l K e y " & g t ; & l t ; T a b l e N a m e & g t ; p p & l t ; / T a b l e N a m e & g t ; & l t ; / K e y & g t ; & l t ; M a i n t a i n e r   i : t y p e = " T a b l e W i d g e t V i e w M o d e l . T a b l e W i d g e t V i e w M o d e l M a i n t a i n e r " / & g t ; & l t ; V i e w S t a t e F a c t o r y T y p e & g t ; M i c r o s o f t . A n a l y s i s S e r v i c e s . C o m m o n . T a b l e W i d g e t V i e w S t a t e F a c t o r y & l t ; / V i e w S t a t e F a c t o r y T y p e & g t ; & l t ; V i e w S t a t e s   x m l n s : a = " h t t p : / / s c h e m a s . m i c r o s o f t . c o m / 2 0 0 3 / 1 0 / S e r i a l i z a t i o n / A r r a y s " & g t ; & l t ; a : K e y V a l u e O f D i a g r a m O b j e c t K e y a n y T y p e z b w N T n L X & g t ; & l t ; a : K e y & g t ; & l t ; K e y & g t ; T a b l e W i d g e t G r i d   M o d e l & l t ; / K e y & g t ; & l t ; / a : K e y & g t ; & l t ; a : V a l u e 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S o r t   A s c e n d i n g & l t ; / K e y & g t ; & l t ; / a : K e y & g t ; & l t ; a : V a l u e 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S o r t   D e s c e n d i n g & l t ; / K e y & g t ; & l t ; / a : K e y & g t ; & l t ; a : V a l u e 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l e a r   S o r t   f r o m   t h i s   C o l u m n & l t ; / K e y & g t ; & l t ; / a : K e y & g t ; & l t ; a : V a l u e 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l e a r   S o r t   f r o m   t h i s   T a b l e & l t ; / K e y & g t ; & l t ; / a : K e y & g t ; & l t ; a : V a l u e 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L o a d   T o p   N   D i s t i n c t   V a l u e s & l t ; / K e y & g t ; & l t ; / a : K e y & g t ; & l t ; a : V a l u e 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N o d e   T y p e s & l t ; / K e y & g t ; & l t ; / a : K e y & g t ; & l t ; a : V a l u e 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D a t a   T y p e & l t ; / K e y & g t ; & l t ; / a : K e y & g t ; & l t ; a : V a l u e 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S t a t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 T a g s \ C o l u m n & l t ; / K e y & g t ; & l t ; / a : K e y & g t ; & l t ; a : V a l u e 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 B o o l e a n & l t ; / K e y & g t ; & l t ; / a : K e y & g t ; & l t ; a : V a l u e 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 N u m b e r & l t ; / K e y & g t ; & l t ; / a : K e y & g t ; & l t ; a : V a l u e 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 T e x t & l t ; / K e y & g t ; & l t ; / a : K e y & g t ; & l t ; a : V a l u e 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 T i m e & l t ; / K e y & g t ; & l t ; / a : K e y & g t ; & l t ; a : V a l u e 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 T a g s \ c a n   b e   s o r t e d & l t ; / K e y & g t ; & l t ; / a : K e y & g t ; & l t ; a : V a l u e 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 S o r t e d   A s c e n d i n g & l t ; / K e y & g t ; & l t ; / a : K e y & g t ; & l t ; a : V a l u e 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 S o r t e d   D e s c e n d i n g & l t ; / K e y & g t ; & l t ; / a : K e y & g t ; & l t ; a : V a l u e 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 T a g s \ H a s   F i l t e r & l t ; / K e y & g t ; & l t ; / a : K e y & g t ; & l t ; a : V a l u e 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   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 P r i v a t e & l t ; / K e y & g t ; & l t ; / a : K e y & g t ; & l t ; a : V a l u e 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i n d e x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F'E  ~1H�G& l t ; / K e y & g t ; & l t ; / a : K e y & g t ; & l t ; a : V a l u e 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F'E  �'1A1E'& l t ; / K e y & g t ; & l t ; / a : K e y & g t ; & l t ; a : V a l u e 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/15/  ~�41A*& l t ; / K e y & g t ; & l t ; / a : K e y & g t ; & l t ; a : V a l u e 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�'14F'3  E1*(7& l t ; / K e y & g t ; & l t ; / a : K e y & g t ; & l t ; a : V a l u e 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*'1�.  ".1�F  (G  1H2  13'F�& l t ; / K e y & g t ; & l t ; / a : K e y & g t ; & l t ; a : V a l u e 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    & l t ; / K e y & g t ; & l t ; / a : K e y & g t ; & l t ; a : V a l u e   i : t y p e = " T a b l e W i d g e t B a s e V i e w S t a t e " / & g t ; & l t ; / a : K e y V a l u e O f D i a g r a m O b j e c t K e y a n y T y p e z b w N T n L X & g t ; & l t ; / V i e w S t a t e s & g t ; & l t ; / D i a g r a m M a n a g e r . S e r i a l i z a b l e D i a g r a m & g t ; & l t ; D i a g r a m M a n a g e r . S e r i a l i z a b l e D i a g r a m & g t ; & l t ; A d a p t e r   i : t y p e = " T a b l e W i d g e t V i e w M o d e l S a n d b o x A d a p t e r " & g t ; & l t ; T a b l e N a m e & g t ; F'EG  G'& l t ; / T a b l e N a m e & g t ; & l t ; / A d a p t e r & g t ; & l t ; D i a g r a m T y p e & g t ; T a b l e W i d g e t V i e w M o d e l & l t ; / D i a g r a m T y p e & g t ; & l t ; D i s p l a y C o n t e x t   i : t y p e = " T a b l e W i d g e t D i s p l a y C o n t e x t " & g t ; & l t ; I s F i l t e r e d T a g K e y & g t ; & l t ; K e y & g t ; S t a t i c   T a g s \ H a s   F i l t e r & l t ; / K e y & g t ; & l t ; / I s F i l t e r e d T a g K e y & g t ; & l t ; I s I n T y p e B o o l e a n K e y & g t ; & l t ; K e y & g t ; S t a t i c   T a g s \ I s   B o o l e a n & l t ; / K e y & g t ; & l t ; / I s I n T y p e B o o l e a n K e y & g t ; & l t ; I s I n T y p e N u m b e r K e y & g t ; & l t ; K e y & g t ; S t a t i c   T a g s \ I s   N u m b e r & l t ; / K e y & g t ; & l t ; / I s I n T y p e N u m b e r K e y & g t ; & l t ; I s I n T y p e T e x t K e y & g t ; & l t ; K e y & g t ; S t a t i c   T a g s \ I s   T e x t & l t ; / K e y & g t ; & l t ; / I s I n T y p e T e x t K e y & g t ; & l t ; I s I n T y p e T i m e K e y & g t ; & l t ; K e y & g t ; S t a t i c   T a g s \ I s   T i m e & l t ; / K e y & g t ; & l t ; / I s I n T y p e T i m e K e y & g t ; & l t ; I s S o r t A s c e n d i n g T a g K e y & g t ; & l t ; K e y & g t ; S t a t i c   T a g s \ I s   S o r t e d   A s c e n d i n g & l t ; / K e y & g t ; & l t ; / I s S o r t A s c e n d i n g T a g K e y & g t ; & l t ; I s S o r t D e s c e n d i n g T a g K e y & g t ; & l t ; K e y & g t ; S t a t i c   T a g s \ I s   S o r t e d   D e s c e n d i n g & l t ; / K e y & g t ; & l t ; / I s S o r t D e s c e n d i n g T a g K e y & g t ; & l t ; I s S o r t a b l e T a g K e y & g t ; & l t ; K e y & g t ; S t a t i c   T a g s \ c a n   b e   s o r t e d & l t ; / K e y & g t ; & l t ; / I s S o r t a b l e T a g K e y & g t ; & l t ; / D i s p l a y C o n t e x t & g t ; & l t ; D i s p l a y T y p e & g t ; T a b l e W i d g e t P a n e l & l t ; / D i s p l a y T y p e & g t ; & l t ; K e y   i : t y p e = " S a n d b o x E d i t o r T a b l e W i d g e t V i e w M o d e l K e y " & g t ; & l t ; T a b l e N a m e & g t ; F'EG  G'& l t ; / T a b l e N a m e & g t ; & l t ; / K e y & g t ; & l t ; M a i n t a i n e r   i : t y p e = " T a b l e W i d g e t V i e w M o d e l . T a b l e W i d g e t V i e w M o d e l M a i n t a i n e r " / & g t ; & l t ; V i e w S t a t e F a c t o r y T y p e & g t ; M i c r o s o f t . A n a l y s i s S e r v i c e s . C o m m o n . T a b l e W i d g e t V i e w S t a t e F a c t o r y & l t ; / V i e w S t a t e F a c t o r y T y p e & g t ; & l t ; V i e w S t a t e s   x m l n s : a = " h t t p : / / s c h e m a s . m i c r o s o f t . c o m / 2 0 0 3 / 1 0 / S e r i a l i z a t i o n / A r r a y s " & g t ; & l t ; a : K e y V a l u e O f D i a g r a m O b j e c t K e y a n y T y p e z b w N T n L X & g t ; & l t ; a : K e y & g t ; & l t ; K e y & g t ; T a b l e W i d g e t G r i d   M o d e l & l t ; / K e y & g t ; & l t ; / a : K e y & g t ; & l t ; a : V a l u e 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S o r t   A s c e n d i n g & l t ; / K e y & g t ; & l t ; / a : K e y & g t ; & l t ; a : V a l u e 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S o r t   D e s c e n d i n g & l t ; / K e y & g t ; & l t ; / a : K e y & g t ; & l t ; a : V a l u e 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l e a r   S o r t   f r o m   t h i s   C o l u m n & l t ; / K e y & g t ; & l t ; / a : K e y & g t ; & l t ; a : V a l u e 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l e a r   S o r t   f r o m   t h i s   T a b l e & l t ; / K e y & g t ; & l t ; / a : K e y & g t ; & l t ; a : V a l u e 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L o a d   T o p   N   D i s t i n c t   V a l u e s & l t ; / K e y & g t ; & l t ; / a : K e y & g t ; & l t ; a : V a l u e 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N o d e   T y p e s & l t ; / K e y & g t ; & l t ; / a : K e y & g t ; & l t ; a : V a l u e 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D a t a   T y p e & l t ; / K e y & g t ; & l t ; / a : K e y & g t ; & l t ; a : V a l u e 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S t a t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 T a g s \ C o l u m n & l t ; / K e y & g t ; & l t ; / a : K e y & g t ; & l t ; a : V a l u e 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 B o o l e a n & l t ; / K e y & g t ; & l t ; / a : K e y & g t ; & l t ; a : V a l u e 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 N u m b e r & l t ; / K e y & g t ; & l t ; / a : K e y & g t ; & l t ; a : V a l u e 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 T e x t & l t ; / K e y & g t ; & l t ; / a : K e y & g t ; & l t ; a : V a l u e 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 T i m e & l t ; / K e y & g t ; & l t ; / a : K e y & g t ; & l t ; a : V a l u e 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 T a g s \ c a n   b e   s o r t e d & l t ; / K e y & g t ; & l t ; / a : K e y & g t ; & l t ; a : V a l u e 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 S o r t e d   A s c e n d i n g & l t ; / K e y & g t ; & l t ; / a : K e y & g t ; & l t ; a : V a l u e 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 S o r t e d   D e s c e n d i n g & l t ; / K e y & g t ; & l t ; / a : K e y & g t ; & l t ; a : V a l u e 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 T a g s \ H a s   F i l t e r & l t ; / K e y & g t ; & l t ; / a : K e y & g t ; & l t ; a : V a l u e 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   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 P r i v a t e & l t ; / K e y & g t ; & l t ; / a : K e y & g t ; & l t ; a : V a l u e 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1/�A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".1�F  4E'1G  F'EG& l t ; / K e y & g t ; & l t ; / a : K e y & g t ; & l t ; a : V a l u e 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".1�F  FH9  F'EG& l t ; / K e y & g t ; & l t ; / a : K e y & g t ; & l t ; a : V a l u e 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".1�F  *'1�.& l t ; / K e y & g t ; & l t ; / a : K e y & g t ; & l t ; a : V a l u e 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".1�F  /1�'A*  �FF/G& l t ; / K e y & g t ; & l t ; / a : K e y & g t ; & l t ; a : V a l u e 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".1�F  EH6H9& l t ; / K e y & g t ; & l t ; / a : K e y & g t ; & l t ; a : V a l u e 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F U - R - I D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".1�F  ~���1�& l t ; / K e y & g t ; & l t ; / a : K e y & g t ; & l t ; a : V a l u e 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F'E  ~1H�G& l t ; / K e y & g t ; & l t ; / a : K e y & g t ; & l t ; a : V a l u e 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F'E  �'1A1E'& l t ; / K e y & g t ; & l t ; / a : K e y & g t ; & l t ; a : V a l u e 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    & l t ; / K e y & g t ; & l t ; / a : K e y & g t ; & l t ; a : V a l u e   i : t y p e = " T a b l e W i d g e t B a s e V i e w S t a t e " / & g t ; & l t ; / a : K e y V a l u e O f D i a g r a m O b j e c t K e y a n y T y p e z b w N T n L X & g t ; & l t ; / V i e w S t a t e s & g t ; & l t ; / D i a g r a m M a n a g e r . S e r i a l i z a b l e D i a g r a m & g t ; & l t ; D i a g r a m M a n a g e r . S e r i a l i z a b l e D i a g r a m & g t ; & l t ; A d a p t e r   i : t y p e = " T a b l e W i d g e t V i e w M o d e l S a n d b o x A d a p t e r " & g t ; & l t ; T a b l e N a m e & g t ; EF'B5'*& l t ; / T a b l e N a m e & g t ; & l t ; / A d a p t e r & g t ; & l t ; D i a g r a m T y p e & g t ; T a b l e W i d g e t V i e w M o d e l & l t ; / D i a g r a m T y p e & g t ; & l t ; D i s p l a y C o n t e x t   i : t y p e = " T a b l e W i d g e t D i s p l a y C o n t e x t " & g t ; & l t ; I s F i l t e r e d T a g K e y & g t ; & l t ; K e y & g t ; S t a t i c   T a g s \ H a s   F i l t e r & l t ; / K e y & g t ; & l t ; / I s F i l t e r e d T a g K e y & g t ; & l t ; I s I n T y p e B o o l e a n K e y & g t ; & l t ; K e y & g t ; S t a t i c   T a g s \ I s   B o o l e a n & l t ; / K e y & g t ; & l t ; / I s I n T y p e B o o l e a n K e y & g t ; & l t ; I s I n T y p e N u m b e r K e y & g t ; & l t ; K e y & g t ; S t a t i c   T a g s \ I s   N u m b e r & l t ; / K e y & g t ; & l t ; / I s I n T y p e N u m b e r K e y & g t ; & l t ; I s I n T y p e T e x t K e y & g t ; & l t ; K e y & g t ; S t a t i c   T a g s \ I s   T e x t & l t ; / K e y & g t ; & l t ; / I s I n T y p e T e x t K e y & g t ; & l t ; I s I n T y p e T i m e K e y & g t ; & l t ; K e y & g t ; S t a t i c   T a g s \ I s   T i m e & l t ; / K e y & g t ; & l t ; / I s I n T y p e T i m e K e y & g t ; & l t ; I s S o r t A s c e n d i n g T a g K e y & g t ; & l t ; K e y & g t ; S t a t i c   T a g s \ I s   S o r t e d   A s c e n d i n g & l t ; / K e y & g t ; & l t ; / I s S o r t A s c e n d i n g T a g K e y & g t ; & l t ; I s S o r t D e s c e n d i n g T a g K e y & g t ; & l t ; K e y & g t ; S t a t i c   T a g s \ I s   S o r t e d   D e s c e n d i n g & l t ; / K e y & g t ; & l t ; / I s S o r t D e s c e n d i n g T a g K e y & g t ; & l t ; I s S o r t a b l e T a g K e y & g t ; & l t ; K e y & g t ; S t a t i c   T a g s \ c a n   b e   s o r t e d & l t ; / K e y & g t ; & l t ; / I s S o r t a b l e T a g K e y & g t ; & l t ; / D i s p l a y C o n t e x t & g t ; & l t ; D i s p l a y T y p e & g t ; T a b l e W i d g e t P a n e l & l t ; / D i s p l a y T y p e & g t ; & l t ; K e y   i : t y p e = " S a n d b o x E d i t o r T a b l e W i d g e t V i e w M o d e l K e y " & g t ; & l t ; T a b l e N a m e & g t ; EF'B5'*& l t ; / T a b l e N a m e & g t ; & l t ; / K e y & g t ; & l t ; M a i n t a i n e r   i : t y p e = " T a b l e W i d g e t V i e w M o d e l . T a b l e W i d g e t V i e w M o d e l M a i n t a i n e r " / & g t ; & l t ; V i e w S t a t e F a c t o r y T y p e & g t ; M i c r o s o f t . A n a l y s i s S e r v i c e s . C o m m o n . T a b l e W i d g e t V i e w S t a t e F a c t o r y & l t ; / V i e w S t a t e F a c t o r y T y p e & g t ; & l t ; V i e w S t a t e s   x m l n s : a = " h t t p : / / s c h e m a s . m i c r o s o f t . c o m / 2 0 0 3 / 1 0 / S e r i a l i z a t i o n / A r r a y s " & g t ; & l t ; a : K e y V a l u e O f D i a g r a m O b j e c t K e y a n y T y p e z b w N T n L X & g t ; & l t ; a : K e y & g t ; & l t ; K e y & g t ; T a b l e W i d g e t G r i d   M o d e l & l t ; / K e y & g t ; & l t ; / a : K e y & g t ; & l t ; a : V a l u e 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S o r t   A s c e n d i n g & l t ; / K e y & g t ; & l t ; / a : K e y & g t ; & l t ; a : V a l u e 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S o r t   D e s c e n d i n g & l t ; / K e y & g t ; & l t ; / a : K e y & g t ; & l t ; a : V a l u e 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l e a r   S o r t   f r o m   t h i s   C o l u m n & l t ; / K e y & g t ; & l t ; / a : K e y & g t ; & l t ; a : V a l u e 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l e a r   S o r t   f r o m   t h i s   T a b l e & l t ; / K e y & g t ; & l t ; / a : K e y & g t ; & l t ; a : V a l u e 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L o a d   T o p   N   D i s t i n c t   V a l u e s & l t ; / K e y & g t ; & l t ; / a : K e y & g t ; & l t ; a : V a l u e 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N o d e   T y p e s & l t ; / K e y & g t ; & l t ; / a : K e y & g t ; & l t ; a : V a l u e 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D a t a   T y p e & l t ; / K e y & g t ; & l t ; / a : K e y & g t ; & l t ; a : V a l u e 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S t a t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 T a g s \ C o l u m n & l t ; / K e y & g t ; & l t ; / a : K e y & g t ; & l t ; a : V a l u e 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 B o o l e a n & l t ; / K e y & g t ; & l t ; / a : K e y & g t ; & l t ; a : V a l u e 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 N u m b e r & l t ; / K e y & g t ; & l t ; / a : K e y & g t ; & l t ; a : V a l u e 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 T e x t & l t ; / K e y & g t ; & l t ; / a : K e y & g t ; & l t ; a : V a l u e 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 T i m e & l t ; / K e y & g t ; & l t ; / a : K e y & g t ; & l t ; a : V a l u e 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 T a g s \ c a n   b e   s o r t e d & l t ; / K e y & g t ; & l t ; / a : K e y & g t ; & l t ; a : V a l u e 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 S o r t e d   A s c e n d i n g & l t ; / K e y & g t ; & l t ; / a : K e y & g t ; & l t ; a : V a l u e 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 S o r t e d   D e s c e n d i n g & l t ; / K e y & g t ; & l t ; / a : K e y & g t ; & l t ; a : V a l u e 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 T a g s \ H a s   F i l t e r & l t ; / K e y & g t ; & l t ; / a : K e y & g t ; & l t ; a : V a l u e 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   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 P r i v a t e & l t ; / K e y & g t ; & l t ; / a : K e y & g t ; & l t ; a : V a l u e 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1/�A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*'1�.  /1�'A*& l t ; / K e y & g t ; & l t ; / a : K e y & g t ; & l t ; a : V a l u e 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FH9  '3F'/  /1�'A*�& l t ; / K e y & g t ; & l t ; / a : K e y & g t ; & l t ; a : V a l u e 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�'1A1E'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EH6H9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F U - R - I D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H69�*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    & l t ; / K e y & g t ; & l t ; / a : K e y & g t ; & l t ; a : V a l u e   i : t y p e = " T a b l e W i d g e t B a s e V i e w S t a t e " / & g t ; & l t ; / a : K e y V a l u e O f D i a g r a m O b j e c t K e y a n y T y p e z b w N T n L X & g t ; & l t ; / V i e w S t a t e s & g t ; & l t ; / D i a g r a m M a n a g e r . S e r i a l i z a b l e D i a g r a m & g t ; & l t ; D i a g r a m M a n a g e r . S e r i a l i z a b l e D i a g r a m & g t ; & l t ; A d a p t e r   i : t y p e = " T a b l e W i d g e t V i e w M o d e l S a n d b o x A d a p t e r " & g t ; & l t ; T a b l e N a m e & g t ; T a b l e 2 & l t ; / T a b l e N a m e & g t ; & l t ; / A d a p t e r & g t ; & l t ; D i a g r a m T y p e & g t ; T a b l e W i d g e t V i e w M o d e l & l t ; / D i a g r a m T y p e & g t ; & l t ; D i s p l a y C o n t e x t   i : t y p e = " T a b l e W i d g e t D i s p l a y C o n t e x t " & g t ; & l t ; I s F i l t e r e d T a g K e y & g t ; & l t ; K e y & g t ; S t a t i c   T a g s \ H a s   F i l t e r & l t ; / K e y & g t ; & l t ; / I s F i l t e r e d T a g K e y & g t ; & l t ; I s I n T y p e B o o l e a n K e y & g t ; & l t ; K e y & g t ; S t a t i c   T a g s \ I s   B o o l e a n & l t ; / K e y & g t ; & l t ; / I s I n T y p e B o o l e a n K e y & g t ; & l t ; I s I n T y p e N u m b e r K e y & g t ; & l t ; K e y & g t ; S t a t i c   T a g s \ I s   N u m b e r & l t ; / K e y & g t ; & l t ; / I s I n T y p e N u m b e r K e y & g t ; & l t ; I s I n T y p e T e x t K e y & g t ; & l t ; K e y & g t ; S t a t i c   T a g s \ I s   T e x t & l t ; / K e y & g t ; & l t ; / I s I n T y p e T e x t K e y & g t ; & l t ; I s I n T y p e T i m e K e y & g t ; & l t ; K e y & g t ; S t a t i c   T a g s \ I s   T i m e & l t ; / K e y & g t ; & l t ; / I s I n T y p e T i m e K e y & g t ; & l t ; I s S o r t A s c e n d i n g T a g K e y & g t ; & l t ; K e y & g t ; S t a t i c   T a g s \ I s   S o r t e d   A s c e n d i n g & l t ; / K e y & g t ; & l t ; / I s S o r t A s c e n d i n g T a g K e y & g t ; & l t ; I s S o r t D e s c e n d i n g T a g K e y & g t ; & l t ; K e y & g t ; S t a t i c   T a g s \ I s   S o r t e d   D e s c e n d i n g & l t ; / K e y & g t ; & l t ; / I s S o r t D e s c e n d i n g T a g K e y & g t ; & l t ; I s S o r t a b l e T a g K e y & g t ; & l t ; K e y & g t ; S t a t i c   T a g s \ c a n   b e   s o r t e d & l t ; / K e y & g t ; & l t ; / I s S o r t a b l e T a g K e y & g t ; & l t ; / D i s p l a y C o n t e x t & g t ; & l t ; D i s p l a y T y p e & g t ; T a b l e W i d g e t P a n e l & l t ; / D i s p l a y T y p e & g t ; & l t ; K e y   i : t y p e = " S a n d b o x E d i t o r T a b l e W i d g e t V i e w M o d e l K e y " & g t ; & l t ; T a b l e N a m e & g t ; T a b l e 2 & l t ; / T a b l e N a m e & g t ; & l t ; / K e y & g t ; & l t ; M a i n t a i n e r   i : t y p e = " T a b l e W i d g e t V i e w M o d e l . T a b l e W i d g e t V i e w M o d e l M a i n t a i n e r " / & g t ; & l t ; V i e w S t a t e F a c t o r y T y p e & g t ; M i c r o s o f t . A n a l y s i s S e r v i c e s . C o m m o n . T a b l e W i d g e t V i e w S t a t e F a c t o r y & l t ; / V i e w S t a t e F a c t o r y T y p e & g t ; & l t ; V i e w S t a t e s   x m l n s : a = " h t t p : / / s c h e m a s . m i c r o s o f t . c o m / 2 0 0 3 / 1 0 / S e r i a l i z a t i o n / A r r a y s " & g t ; & l t ; a : K e y V a l u e O f D i a g r a m O b j e c t K e y a n y T y p e z b w N T n L X & g t ; & l t ; a : K e y & g t ; & l t ; K e y & g t ; T a b l e W i d g e t G r i d   M o d e l & l t ; / K e y & g t ; & l t ; / a : K e y & g t ; & l t ; a : V a l u e 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S o r t   A s c e n d i n g & l t ; / K e y & g t ; & l t ; / a : K e y & g t ; & l t ; a : V a l u e 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S o r t   D e s c e n d i n g & l t ; / K e y & g t ; & l t ; / a : K e y & g t ; & l t ; a : V a l u e 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l e a r   S o r t   f r o m   t h i s   C o l u m n & l t ; / K e y & g t ; & l t ; / a : K e y & g t ; & l t ; a : V a l u e 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l e a r   S o r t   f r o m   t h i s   T a b l e & l t ; / K e y & g t ; & l t ; / a : K e y & g t ; & l t ; a : V a l u e 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L o a d   T o p   N   D i s t i n c t   V a l u e s & l t ; / K e y & g t ; & l t ; / a : K e y & g t ; & l t ; a : V a l u e 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N o d e   T y p e s & l t ; / K e y & g t ; & l t ; / a : K e y & g t ; & l t ; a : V a l u e 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D a t a   T y p e & l t ; / K e y & g t ; & l t ; / a : K e y & g t ; & l t ; a : V a l u e 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S t a t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 T a g s \ C o l u m n & l t ; / K e y & g t ; & l t ; / a : K e y & g t ; & l t ; a : V a l u e 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 B o o l e a n & l t ; / K e y & g t ; & l t ; / a : K e y & g t ; & l t ; a : V a l u e 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 N u m b e r & l t ; / K e y & g t ; & l t ; / a : K e y & g t ; & l t ; a : V a l u e 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 T e x t & l t ; / K e y & g t ; & l t ; / a : K e y & g t ; & l t ; a : V a l u e 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 T i m e & l t ; / K e y & g t ; & l t ; / a : K e y & g t ; & l t ; a : V a l u e 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 T a g s \ c a n   b e   s o r t e d & l t ; / K e y & g t ; & l t ; / a : K e y & g t ; & l t ; a : V a l u e 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 S o r t e d   A s c e n d i n g & l t ; / K e y & g t ; & l t ; / a : K e y & g t ; & l t ; a : V a l u e 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 S o r t e d   D e s c e n d i n g & l t ; / K e y & g t ; & l t ; / a : K e y & g t ; & l t ; a : V a l u e 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 T a g s \ H a s   F i l t e r & l t ; / K e y & g t ; & l t ; / a : K e y & g t ; & l t ; a : V a l u e 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   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 P r i v a t e & l t ; / K e y & g t ; & l t ; / a : K e y & g t ; & l t ; a : V a l u e 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i n d e x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P r o j e c t   N a m e & l t ; / K e y & g t ; & l t ; / a : K e y & g t ; & l t ; a : V a l u e 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l i e n t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R a t e   o f   p r o g r e s s & l t ; / K e y & g t ; & l t ; / a : K e y & g t ; & l t ; a : V a l u e 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*'1�.  ".1�F  (G  1H2  13'F�& l t ; / K e y & g t ; & l t ; / a : K e y & g t ; & l t ; a : V a l u e 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".1�F  H69�*& l t ; / K e y & g t ; & l t ; / a : K e y & g t ; & l t ; a : V a l u e 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~���1�  EH1/  F�'2& l t ; / K e y & g t ; & l t ; / a : K e y & g t ; & l t ; a : V a l u e 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E4�D'*  H  EH'F9& l t ; / K e y & g t ; & l t ; / a : K e y & g t ; & l t ; a : V a l u e 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E3&HD  ~���1�  �FF/G& l t ; / K e y & g t ; & l t ; / a : K e y & g t ; & l t ; a : V a l u e 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E3&HD  'B/'E  �FF/G& l t ; / K e y & g t ; & l t ; / a : K e y & g t ; & l t ; a : V a l u e 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*'1�.  EGD*  ~���1�& l t ; / K e y & g t ; & l t ; / a : K e y & g t ; & l t ; a : V a l u e 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*'1�.  'B/'E& l t ; / K e y & g t ; & l t ; / a : K e y & g t ; & l t ; a : V a l u e 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    & l t ; / K e y & g t ; & l t ; / a : K e y & g t ; & l t ; a : V a l u e   i : t y p e = " T a b l e W i d g e t B a s e V i e w S t a t e " / & g t ; & l t ; / a : K e y V a l u e O f D i a g r a m O b j e c t K e y a n y T y p e z b w N T n L X & g t ; & l t ; / V i e w S t a t e s & g t ; & l t ; / D i a g r a m M a n a g e r . S e r i a l i z a b l e D i a g r a m & g t ; & l t ; D i a g r a m M a n a g e r . S e r i a l i z a b l e D i a g r a m & g t ; & l t ; A d a p t e r   i : t y p e = " T a b l e W i d g e t V i e w M o d e l S a n d b o x A d a p t e r " & g t ; & l t ; T a b l e N a m e & g t ; B u d g e t r e p o r t & l t ; / T a b l e N a m e & g t ; & l t ; / A d a p t e r & g t ; & l t ; D i a g r a m T y p e & g t ; T a b l e W i d g e t V i e w M o d e l & l t ; / D i a g r a m T y p e & g t ; & l t ; D i s p l a y C o n t e x t   i : t y p e = " T a b l e W i d g e t D i s p l a y C o n t e x t " & g t ; & l t ; I s F i l t e r e d T a g K e y & g t ; & l t ; K e y & g t ; S t a t i c   T a g s \ H a s   F i l t e r & l t ; / K e y & g t ; & l t ; / I s F i l t e r e d T a g K e y & g t ; & l t ; I s I n T y p e B o o l e a n K e y & g t ; & l t ; K e y & g t ; S t a t i c   T a g s \ I s   B o o l e a n & l t ; / K e y & g t ; & l t ; / I s I n T y p e B o o l e a n K e y & g t ; & l t ; I s I n T y p e N u m b e r K e y & g t ; & l t ; K e y & g t ; S t a t i c   T a g s \ I s   N u m b e r & l t ; / K e y & g t ; & l t ; / I s I n T y p e N u m b e r K e y & g t ; & l t ; I s I n T y p e T e x t K e y & g t ; & l t ; K e y & g t ; S t a t i c   T a g s \ I s   T e x t & l t ; / K e y & g t ; & l t ; / I s I n T y p e T e x t K e y & g t ; & l t ; I s I n T y p e T i m e K e y & g t ; & l t ; K e y & g t ; S t a t i c   T a g s \ I s   T i m e & l t ; / K e y & g t ; & l t ; / I s I n T y p e T i m e K e y & g t ; & l t ; I s S o r t A s c e n d i n g T a g K e y & g t ; & l t ; K e y & g t ; S t a t i c   T a g s \ I s   S o r t e d   A s c e n d i n g & l t ; / K e y & g t ; & l t ; / I s S o r t A s c e n d i n g T a g K e y & g t ; & l t ; I s S o r t D e s c e n d i n g T a g K e y & g t ; & l t ; K e y & g t ; S t a t i c   T a g s \ I s   S o r t e d   D e s c e n d i n g & l t ; / K e y & g t ; & l t ; / I s S o r t D e s c e n d i n g T a g K e y & g t ; & l t ; I s S o r t a b l e T a g K e y & g t ; & l t ; K e y & g t ; S t a t i c   T a g s \ c a n   b e   s o r t e d & l t ; / K e y & g t ; & l t ; / I s S o r t a b l e T a g K e y & g t ; & l t ; / D i s p l a y C o n t e x t & g t ; & l t ; D i s p l a y T y p e & g t ; T a b l e W i d g e t P a n e l & l t ; / D i s p l a y T y p e & g t ; & l t ; K e y   i : t y p e = " S a n d b o x E d i t o r T a b l e W i d g e t V i e w M o d e l K e y " & g t ; & l t ; T a b l e N a m e & g t ; B u d g e t r e p o r t & l t ; / T a b l e N a m e & g t ; & l t ; / K e y & g t ; & l t ; M a i n t a i n e r   i : t y p e = " T a b l e W i d g e t V i e w M o d e l . T a b l e W i d g e t V i e w M o d e l M a i n t a i n e r " / & g t ; & l t ; V i e w S t a t e F a c t o r y T y p e & g t ; M i c r o s o f t . A n a l y s i s S e r v i c e s . C o m m o n . T a b l e W i d g e t V i e w S t a t e F a c t o r y & l t ; / V i e w S t a t e F a c t o r y T y p e & g t ; & l t ; V i e w S t a t e s   x m l n s : a = " h t t p : / / s c h e m a s . m i c r o s o f t . c o m / 2 0 0 3 / 1 0 / S e r i a l i z a t i o n / A r r a y s " & g t ; & l t ; a : K e y V a l u e O f D i a g r a m O b j e c t K e y a n y T y p e z b w N T n L X & g t ; & l t ; a : K e y & g t ; & l t ; K e y & g t ; T a b l e W i d g e t G r i d   M o d e l & l t ; / K e y & g t ; & l t ; / a : K e y & g t ; & l t ; a : V a l u e 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S o r t   A s c e n d i n g & l t ; / K e y & g t ; & l t ; / a : K e y & g t ; & l t ; a : V a l u e 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S o r t   D e s c e n d i n g & l t ; / K e y & g t ; & l t ; / a : K e y & g t ; & l t ; a : V a l u e 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l e a r   S o r t   f r o m   t h i s   C o l u m n & l t ; / K e y & g t ; & l t ; / a : K e y & g t ; & l t ; a : V a l u e 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l e a r   S o r t   f r o m   t h i s   T a b l e & l t ; / K e y & g t ; & l t ; / a : K e y & g t ; & l t ; a : V a l u e 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L o a d   T o p   N   D i s t i n c t   V a l u e s & l t ; / K e y & g t ; & l t ; / a : K e y & g t ; & l t ; a : V a l u e 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N o d e   T y p e s & l t ; / K e y & g t ; & l t ; / a : K e y & g t ; & l t ; a : V a l u e 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D a t a   T y p e & l t ; / K e y & g t ; & l t ; / a : K e y & g t ; & l t ; a : V a l u e 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S t a t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 T a g s \ C o l u m n & l t ; / K e y & g t ; & l t ; / a : K e y & g t ; & l t ; a : V a l u e 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 B o o l e a n & l t ; / K e y & g t ; & l t ; / a : K e y & g t ; & l t ; a : V a l u e 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 N u m b e r & l t ; / K e y & g t ; & l t ; / a : K e y & g t ; & l t ; a : V a l u e 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 T e x t & l t ; / K e y & g t ; & l t ; / a : K e y & g t ; & l t ; a : V a l u e 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 T i m e & l t ; / K e y & g t ; & l t ; / a : K e y & g t ; & l t ; a : V a l u e 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 T a g s \ c a n   b e   s o r t e d & l t ; / K e y & g t ; & l t ; / a : K e y & g t ; & l t ; a : V a l u e 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 S o r t e d   A s c e n d i n g & l t ; / K e y & g t ; & l t ; / a : K e y & g t ; & l t ; a : V a l u e 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 S o r t e d   D e s c e n d i n g & l t ; / K e y & g t ; & l t ; / a : K e y & g t ; & l t ; a : V a l u e 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 T a g s \ H a s   F i l t e r & l t ; / K e y & g t ; & l t ; / a : K e y & g t ; & l t ; a : V a l u e 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   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 P r i v a t e & l t ; / K e y & g t ; & l t ; / a : K e y & g t ; & l t ; a : V a l u e 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4E'1G  B1'1/'/& l t ; / K e y & g t ; & l t ; / a : K e y & g t ; & l t ; a : V a l u e 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F'E  ~1H�G& l t ; / K e y & g t ; & l t ; / a : K e y & g t ; & l t ; a : V a l u e 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�'1A1E'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E(D:  B1'1/'/& l t ; / K e y & g t ; & l t ; / a : K e y & g t ; & l t ; a : V a l u e 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~�4  ~1/'.*& l t ; / K e y & g t ; & l t ; / a : K e y & g t ; & l t ; a : V a l u e 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4E'1G  5H1*  H69�*& l t ; / K e y & g t ; & l t ; / a : K e y & g t ; & l t ; a : V a l u e 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*'1.  '13'D& l t ; / K e y & g t ; & l t ; / a : K e y & g t ; & l t ; a : V a l u e 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E(D:  5H1*  H69�*  /H1G  '�  '13'D�& l t ; / K e y & g t ; & l t ; / a : K e y & g t ; & l t ; a : V a l u e 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E(D:  5H1*  H69�*  *,E9�  '13'D�& l t ; / K e y & g t ; & l t ; / a : K e y & g t ; & l t ; a : V a l u e 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*'1�.  *-H�D  (G  �'1A1E'& l t ; / K e y & g t ; & l t ; / a : K e y & g t ; & l t ; a : V a l u e 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*'1�.  *'��/  5H1*  H69�*& l t ; / K e y & g t ; & l t ; / a : K e y & g t ; & l t ; a : V a l u e 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E(D:  /H1G  '�  5H1*  H69�*  *'��/  4/G& l t ; / K e y & g t ; & l t ; / a : K e y & g t ; & l t ; a : V a l u e 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E(D:  *,E9�  5H1*  H69�*  *'��/  4/G& l t ; / K e y & g t ; & l t ; / a : K e y & g t ; & l t ; a : V a l u e 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*'1�.  A'�*H1& l t ; / K e y & g t ; & l t ; / a : K e y & g t ; & l t ; a : V a l u e 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E(D:  H'1�2  4/G  5H1*  H69�*& l t ; / K e y & g t ; & l t ; / a : K e y & g t ; & l t ; a : V a l u e 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*'1�.  H'1�2  5H1*  H69�*& l t ; / K e y & g t ; & l t ; / a : K e y & g t ; & l t ; a : V a l u e 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4E'1G  5H1*  H69�*  2 & l t ; / K e y & g t ; & l t ; / a : K e y & g t ; & l t ; a : V a l u e 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*'1.  '13'D3 & l t ; / K e y & g t ; & l t ; / a : K e y & g t ; & l t ; a : V a l u e 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E(D:  5H1*  H69�*  /H1G  '�  '13'D�4 & l t ; / K e y & g t ; & l t ; / a : K e y & g t ; & l t ; a : V a l u e 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E(D:  5H1*  H69�*  *,E9�  '13'D�5 & l t ; / K e y & g t ; & l t ; / a : K e y & g t ; & l t ; a : V a l u e 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*'1�.  *-H�D  �'1A1E'& l t ; / K e y & g t ; & l t ; / a : K e y & g t ; & l t ; a : V a l u e 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*'1�.  *'��/  5H1*  H69�*  6 & l t ; / K e y & g t ; & l t ; / a : K e y & g t ; & l t ; a : V a l u e 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E(D:  /H1G  '�  5H1*  H69�*  *'��/  4/G7 & l t ; / K e y & g t ; & l t ; / a : K e y & g t ; & l t ; a : V a l u e 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E(D:  *,E9�  5H1*  H69�*  *'��/  4/G8 & l t ; / K e y & g t ; & l t ; / a : K e y & g t ; & l t ; a : V a l u e 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*'1�.  A'�*H19 & l t ; / K e y & g t ; & l t ; / a : K e y & g t ; & l t ; a : V a l u e 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E(D:  H'1�2  4/G  5H1*  H69�*  1 0 & l t ; / K e y & g t ; & l t ; / a : K e y & g t ; & l t ; a : V a l u e 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*'1�.  H'1�2  5H1*  H69�*  1 1 & l t ; / K e y & g t ; & l t ; / a : K e y & g t ; & l t ; a : V a l u e 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4E'1G  5H1*  H69�*  1 2 & l t ; / K e y & g t ; & l t ; / a : K e y & g t ; & l t ; a : V a l u e 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*'1.  '13'D1 3 & l t ; / K e y & g t ; & l t ; / a : K e y & g t ; & l t ; a : V a l u e 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E(D:  5H1*  H69�*  /H1G  '�  '13'D�1 4 & l t ; / K e y & g t ; & l t ; / a : K e y & g t ; & l t ; a : V a l u e 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E(D:  5H1*  H69�*  *,E9�  '13'D�1 5 & l t ; / K e y & g t ; & l t ; / a : K e y & g t ; & l t ; a : V a l u e 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*'1�.  *-H�D  (G    �'1A1E'& l t ; / K e y & g t ; & l t ; / a : K e y & g t ; & l t ; a : V a l u e 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*'1�.  *'��/  5H1*  H69�*  1 6 & l t ; / K e y & g t ; & l t ; / a : K e y & g t ; & l t ; a : V a l u e 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E(D:  /H1G  '�  5H1*  H69�*  *'��/  4/G1 7 & l t ; / K e y & g t ; & l t ; / a : K e y & g t ; & l t ; a : V a l u e 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E(D:  *,E9�  5H1*  H69�*  *'��/  4/G1 8 & l t ; / K e y & g t ; & l t ; / a : K e y & g t ; & l t ; a : V a l u e 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*'1�.  A'�*H11 9 & l t ; / K e y & g t ; & l t ; / a : K e y & g t ; & l t ; a : V a l u e 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E(D:  H'1�2  4/G  5H1*  H69�*  2 0 & l t ; / K e y & g t ; & l t ; / a : K e y & g t ; & l t ; a : V a l u e 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*'1�.  H'1�2  5H1*  H69�*  2 1 & l t ; / K e y & g t ; & l t ; / a : K e y & g t ; & l t ; a : V a l u e 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    & l t ; / K e y & g t ; & l t ; / a : K e y & g t ; & l t ; a : V a l u e   i : t y p e = " T a b l e W i d g e t B a s e V i e w S t a t e " / & g t ; & l t ; / a : K e y V a l u e O f D i a g r a m O b j e c t K e y a n y T y p e z b w N T n L X & g t ; & l t ; / V i e w S t a t e s & g t ; & l t ; / D i a g r a m M a n a g e r . S e r i a l i z a b l e D i a g r a m & g t ; & l t ; D i a g r a m M a n a g e r . S e r i a l i z a b l e D i a g r a m & g t ; & l t ; A d a p t e r   i : t y p e = " T a b l e W i d g e t V i e w M o d e l S a n d b o x A d a p t e r " & g t ; & l t ; T a b l e N a m e & g t ; F U L I S T & l t ; / T a b l e N a m e & g t ; & l t ; / A d a p t e r & g t ; & l t ; D i a g r a m T y p e & g t ; T a b l e W i d g e t V i e w M o d e l & l t ; / D i a g r a m T y p e & g t ; & l t ; D i s p l a y C o n t e x t   i : t y p e = " T a b l e W i d g e t D i s p l a y C o n t e x t " & g t ; & l t ; I s F i l t e r e d T a g K e y & g t ; & l t ; K e y & g t ; S t a t i c   T a g s \ H a s   F i l t e r & l t ; / K e y & g t ; & l t ; / I s F i l t e r e d T a g K e y & g t ; & l t ; I s I n T y p e B o o l e a n K e y & g t ; & l t ; K e y & g t ; S t a t i c   T a g s \ I s   B o o l e a n & l t ; / K e y & g t ; & l t ; / I s I n T y p e B o o l e a n K e y & g t ; & l t ; I s I n T y p e N u m b e r K e y & g t ; & l t ; K e y & g t ; S t a t i c   T a g s \ I s   N u m b e r & l t ; / K e y & g t ; & l t ; / I s I n T y p e N u m b e r K e y & g t ; & l t ; I s I n T y p e T e x t K e y & g t ; & l t ; K e y & g t ; S t a t i c   T a g s \ I s   T e x t & l t ; / K e y & g t ; & l t ; / I s I n T y p e T e x t K e y & g t ; & l t ; I s I n T y p e T i m e K e y & g t ; & l t ; K e y & g t ; S t a t i c   T a g s \ I s   T i m e & l t ; / K e y & g t ; & l t ; / I s I n T y p e T i m e K e y & g t ; & l t ; I s S o r t A s c e n d i n g T a g K e y & g t ; & l t ; K e y & g t ; S t a t i c   T a g s \ I s   S o r t e d   A s c e n d i n g & l t ; / K e y & g t ; & l t ; / I s S o r t A s c e n d i n g T a g K e y & g t ; & l t ; I s S o r t D e s c e n d i n g T a g K e y & g t ; & l t ; K e y & g t ; S t a t i c   T a g s \ I s   S o r t e d   D e s c e n d i n g & l t ; / K e y & g t ; & l t ; / I s S o r t D e s c e n d i n g T a g K e y & g t ; & l t ; I s S o r t a b l e T a g K e y & g t ; & l t ; K e y & g t ; S t a t i c   T a g s \ c a n   b e   s o r t e d & l t ; / K e y & g t ; & l t ; / I s S o r t a b l e T a g K e y & g t ; & l t ; / D i s p l a y C o n t e x t & g t ; & l t ; D i s p l a y T y p e & g t ; T a b l e W i d g e t P a n e l & l t ; / D i s p l a y T y p e & g t ; & l t ; K e y   i : t y p e = " S a n d b o x E d i t o r T a b l e W i d g e t V i e w M o d e l K e y " & g t ; & l t ; T a b l e N a m e & g t ; F U L I S T & l t ; / T a b l e N a m e & g t ; & l t ; / K e y & g t ; & l t ; M a i n t a i n e r   i : t y p e = " T a b l e W i d g e t V i e w M o d e l . T a b l e W i d g e t V i e w M o d e l M a i n t a i n e r " / & g t ; & l t ; V i e w S t a t e F a c t o r y T y p e & g t ; M i c r o s o f t . A n a l y s i s S e r v i c e s . C o m m o n . T a b l e W i d g e t V i e w S t a t e F a c t o r y & l t ; / V i e w S t a t e F a c t o r y T y p e & g t ; & l t ; V i e w S t a t e s   x m l n s : a = " h t t p : / / s c h e m a s . m i c r o s o f t . c o m / 2 0 0 3 / 1 0 / S e r i a l i z a t i o n / A r r a y s " & g t ; & l t ; a : K e y V a l u e O f D i a g r a m O b j e c t K e y a n y T y p e z b w N T n L X & g t ; & l t ; a : K e y & g t ; & l t ; K e y & g t ; T a b l e W i d g e t G r i d   M o d e l & l t ; / K e y & g t ; & l t ; / a : K e y & g t ; & l t ; a : V a l u e 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S o r t   A s c e n d i n g & l t ; / K e y & g t ; & l t ; / a : K e y & g t ; & l t ; a : V a l u e 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S o r t   D e s c e n d i n g & l t ; / K e y & g t ; & l t ; / a : K e y & g t ; & l t ; a : V a l u e 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l e a r   S o r t   f r o m   t h i s   C o l u m n & l t ; / K e y & g t ; & l t ; / a : K e y & g t ; & l t ; a : V a l u e 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l e a r   S o r t   f r o m   t h i s   T a b l e & l t ; / K e y & g t ; & l t ; / a : K e y & g t ; & l t ; a : V a l u e 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L o a d   T o p   N   D i s t i n c t   V a l u e s & l t ; / K e y & g t ; & l t ; / a : K e y & g t ; & l t ; a : V a l u e 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N o d e   T y p e s & l t ; / K e y & g t ; & l t ; / a : K e y & g t ; & l t ; a : V a l u e 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D a t a   T y p e & l t ; / K e y & g t ; & l t ; / a : K e y & g t ; & l t ; a : V a l u e 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S t a t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 T a g s \ C o l u m n & l t ; / K e y & g t ; & l t ; / a : K e y & g t ; & l t ; a : V a l u e 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 B o o l e a n & l t ; / K e y & g t ; & l t ; / a : K e y & g t ; & l t ; a : V a l u e 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 N u m b e r & l t ; / K e y & g t ; & l t ; / a : K e y & g t ; & l t ; a : V a l u e 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 T e x t & l t ; / K e y & g t ; & l t ; / a : K e y & g t ; & l t ; a : V a l u e 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 T i m e & l t ; / K e y & g t ; & l t ; / a : K e y & g t ; & l t ; a : V a l u e 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 T a g s \ c a n   b e   s o r t e d & l t ; / K e y & g t ; & l t ; / a : K e y & g t ; & l t ; a : V a l u e 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 S o r t e d   A s c e n d i n g & l t ; / K e y & g t ; & l t ; / a : K e y & g t ; & l t ; a : V a l u e 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 S o r t e d   D e s c e n d i n g & l t ; / K e y & g t ; & l t ; / a : K e y & g t ; & l t ; a : V a l u e 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 T a g s \ H a s   F i l t e r & l t ; / K e y & g t ; & l t ; / a : K e y & g t ; & l t ; a : V a l u e 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   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 P r i v a t e & l t ; / K e y & g t ; & l t ; / a : K e y & g t ; & l t ; a : V a l u e 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E3&HD  'B/'E  �FF/G& l t ; / K e y & g t ; & l t ; / a : K e y & g t ; & l t ; a : V a l u e 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    & l t ; / K e y & g t ; & l t ; / a : K e y & g t ; & l t ; a : V a l u e   i : t y p e = " T a b l e W i d g e t B a s e V i e w S t a t e " / & g t ; & l t ; / a : K e y V a l u e O f D i a g r a m O b j e c t K e y a n y T y p e z b w N T n L X & g t ; & l t ; / V i e w S t a t e s & g t ; & l t ; / D i a g r a m M a n a g e r . S e r i a l i z a b l e D i a g r a m & g t ; & l t ; / A r r a y O f D i a g r a m M a n a g e r . S e r i a l i z a b l e D i a g r a m & g t ; < / C u s t o m C o n t e n t > < / G e m i n i > 
</file>

<file path=customXml/item3.xml>��< ? x m l   v e r s i o n = " 1 . 0 "   e n c o d i n g = " u t f - 1 6 " ? > < T o u r   x m l n s : x s d = " h t t p : / / w w w . w 3 . o r g / 2 0 0 1 / X M L S c h e m a "   x m l n s : x s i = " h t t p : / / w w w . w 3 . o r g / 2 0 0 1 / X M L S c h e m a - i n s t a n c e "   N a m e = " T o u r   1 "   D e s c r i p t i o n = " S o m e   d e s c r i p t i o n   f o r   t h e   t o u r   g o e s   h e r e "   x m l n s = " h t t p : / / m i c r o s o f t . d a t a . v i s u a l i z a t i o n . e n g i n e . t o u r s / 1 . 0 " > < S c e n e s > < S c e n e   C u s t o m M a p G u i d = " 0 0 0 0 0 0 0 0 - 0 0 0 0 - 0 0 0 0 - 0 0 0 0 - 0 0 0 0 0 0 0 0 0 0 0 0 "   C u s t o m M a p I d = " 0 0 0 0 0 0 0 0 - 0 0 0 0 - 0 0 0 0 - 0 0 0 0 - 0 0 0 0 0 0 0 0 0 0 0 0 "   S c e n e I d = " 2 3 a 5 1 3 6 0 - 3 6 1 b - 4 0 7 4 - b e c 5 - 0 1 c f b 9 2 2 b 5 2 f " > < T r a n s i t i o n > M o v e T o < / T r a n s i t i o n > < E f f e c t > S t a t i o n < / E f f e c t > < T h e m e > B i n g R o a d < / T h e m e > < T h e m e W i t h L a b e l > f a l s e < / T h e m e W i t h L a b e l > < F l a t M o d e E n a b l e d > f a l s e < / F l a t M o d e E n a b l e d > < D u r a t i o n > 1 0 0 0 0 0 0 0 0 < / D u r a t i o n > < T r a n s i t i o n D u r a t i o n > 3 0 0 0 0 0 0 0 < / T r a n s i t i o n D u r a t i o n > < S p e e d > 0 . 5 < / S p e e d > < F r a m e > < C a m e r a > < L a t i t u d e > 0 . 9 7 5 8 2 3 1 0 7 6 1 9 8 3 5 8 2 < / L a t i t u d e > < L o n g i t u d e > - 1 3 4 . 7 5 0 8 7 5 0 7 7 8 4 0 9 < / L o n g i t u d e > < R o t a t i o n > 0 < / R o t a t i o n > < P i v o t A n g l e > - 0 . 0 0 8 3 6 4 3 3 9 3 0 6 3 4 5 7 2 5 < / P i v o t A n g l e > < D i s t a n c e > 1 . 8 < / D i s t a n c e > < / C a m e r a > < I m a g e > i V B O R w 0 K G g o A A A A N S U h E U g A A A N Q A A A B 1 C A Y A A A A 2 n s 9 T A A A A A X N S R 0 I A r s 4 c 6 Q A A A A R n Q U 1 B A A C x j w v 8 Y Q U A A A A J c E h Z c w A A A y U A A A M l A W Z Z 9 g I A A B k 1 S U R B V H h e 7 Z 3 5 k x v H d c f f 4 F 4 s 9 i C 5 y 0 O k S I q r k z o t x f G h p H x W D l f k c n w k s l W q i m 1 F s f N / 5 Y d U p S o V x X Y s x 4 4 s y 7 I p i i I l y 5 I s 3 s d S P J b H k n s B m A G Q 9 3 2 v e w 7 s L L k k Q S 4 x 6 C / 2 o V / 3 D H a x 0 / O Z 9 7 p n M P D + 6 / U 9 H X J y c u q J c q Z 0 c n L q g b x X f v O W i 1 B O T j 2 S i 1 B O T j 2 U A 8 r J q Y f i l G + v S / n W W N V K m c Z q V d q 5 Z S O t G 6 l S D o e 5 T p t a Q c B + 8 p i H t n y x S B 6 3 X 6 3 n a X Z h k Z b m Z + n 8 5 S t 0 d W G J O h 3 X n W s p 7 7 / f c E D d U X k e 7 Z 6 a o l 2 b R 6 n T C u j U Z a K C 1 6 Z 3 p w v U N j D E o Y C / e 5 N P Q 6 U O B f P n a H J y k n + F J 8 v i p f U L h Q J 5 + Q I t L P n 0 x n s f U a v V k n a n O y M H 1 B 3 S z q m n 6 d J 8 j v y g T Z N V n 8 7 P e b T k d x i Y C K B r R Z d O u 0 1 j h X l a 8 P P 0 p U f y p t U K Q C 0 H D N V c v k R + O 0 d H T 5 + h 4 2 f O y 3 K n 2 y c G 6 m 0 H 1 G 1 Q o V i h 6 u R j V K 9 3 q J T j 1 K 3 T o i t 1 T 6 C x Z n U t k E K l r P P 5 + 5 p U 5 c h l B Y g C T g k l S o V Q 6 d / M 5 / M M V o G G q 0 V 6 8 8 N T N H v 5 o n m V U y / l / e S 3 D q h e y s s V q L T u K Q r 8 F g W c b r U 5 s l h g u k G C V g U T t M J 6 u y b w N 4 h 2 r G e Q c p 3 E m A t w F X m 8 B d X r S 1 S t D o f L S 6 U S H b x c p i M H 3 5 G 6 U 2 / k g O q R a h s f p o Z f I 9 / 3 Q 4 j i Z r V q g L p 1 n d d 9 Y W q J i o U I J v y d + f l 5 A W h x c Z H G x 8 c l B S y V y m H k W g w K 1 P E K N F R s 0 e s H P j K v d L o V O a B u U U P j 2 y n w J h m k I A Q J J W T h W Q 1 E 1 1 3 n O s s x e v r C F A P k 5 Q Q W v I e 8 S f 1 a r Y B T P v U h / K 2 r V 6 9 K a l i r D V P L K z F U H u U 4 T X 1 1 z 7 u y j t P N y f v J m / s c U D e h X K F M h Z H H B C T M p M W j k t V K k F w X n j S t 4 j V f f a h h P B U A m r 1 8 i c b X r e c a X q 9 A Q S F c B j z o 4 u W r l B v e Q q M j R G / s e 1 / a n G 5 M 3 k 8 d U D e s 6 s Z n O I 1 K B 6 m n E M V 1 E 0 D F Z Q G C O p 0 2 1 3 P y n g K / S Y V i S d o R s d r 8 P x V 4 3 F U s D 9 F r + z 8 k P 3 D T 7 j e i 5 F l D p 2 u q P D x J h f G n e W z S l A F / N 1 D d 0 K z U f l M C E N e x t 0 8 q G G m y 7 7 V e r 4 s P A b K i G V P l c p o m 4 o R x s 9 k g v 7 F E X v V h + v T u R 2 R d p 9 W J g e L O c H Z d G 9 7 0 D D V z W 6 n R a C Z A g l Y C 6 U 7 r S h 1 R x 1 R Y j U b d e N z R D A r A w X 9 z b r 7 M k c k P / w 8 I r 8 N 7 R l s u l x e o P r + z T m O V N j 0 2 9 Q D l u S 1 t u z h L m v f T 3 7 1 z 5 3 u + z 1 R a 9 z T v n N E O e C 2 Q 7 g Y 9 t b V J E 8 M K y t L i A g 1 V h 8 V P k 9 9 s U q l c N j W u c w q I m U A I l z k V S y W B 8 e B M m W Y u H m f Q F m W Z U 7 q 8 n z m g V t T o 5 A 6 a b 6 y X q X D A B G C s x X W 3 g B T X w x t 9 2 j Y e j X 8 a n O q V K x X x E X 0 s N H H Z c R a W Y 1 Y Q I O F / w 7 k s H E h m F i v U 9 B f o 2 O l p W c 9 p u R i o / Q 6 o F J V G t l C z M y l j J R u V + g U m q 4 c 2 B n T v e G B q k Y L A p 0 K h K O 8 d P q b V A Z h M u T N E E J Z J i s i G S Q y k g Q A M U e v c f I 4 O n T o h 6 z k l 5 f 3 s 9 w 6 o b o 1 s / h T N z b U S J 2 m h O D x 3 M 0 h x 4 c L a e 8 a S M 3 U r R a i 4 E N F y + V x 4 I h i v K Z c r A h U u Y 0 L 5 y w M H z d p O V t 7 / O K A S q m 5 8 i u b n W 8 s i U 1 z 9 A l N c 5 U K H / u z e J g 0 V 9 b 2 3 2 i 0 z 0 b C y N D p p p E K U w g z h 8 H A t P H c F s F 5 7 7 7 B Z 2 w l y Q M U 0 v A m R K c g c T H F N 1 P d T u Z i j c q l I u 6 a m T K v K w m N l J y w w I 4 h z U x C W 2 4 k L n L e C f v 2 H I 1 I 6 A a g 9 B x x Q r N E t T 9 H s b L Z h s v r K g 3 V a b H p 0 7 i q n d j M f 0 Y 4 d 2 2 l o a E g u o K 1 U h h J Q W c W j F Q z b C E D p R b c 1 e v 2 P R 8 2 a g y 1 3 Y p d V G d 9 B V 6 6 s n O Z 1 1 / t d v z p Y o e F S h 4 5 e K p M / 9 g Q D U T W w 5 O j I k a P U a D T o 5 M l T s i 3 a n B p C u l x B Q 8 S y M 4 A 6 F u v Q 4 z u 2 y b J B l / f z A Y 9 Q + S K n N K W H e N D d X B G m r O q L U 3 V 6 / W h F J i 6 2 j C 6 / x G h 6 e p q 2 b U u C Y q H C z C A 2 D a b U b d T 6 0 / k S X b h w S J Y P q h i o d w c a K K o 9 I T D F z z N Z Z R k m q y / e X 6 d 9 J 8 v 0 M E M 1 P q Q n g + N C x B o Z G Z E J i e 3 b 7 5 U 2 C x W k P r a T Q v X m E Q a z + Y k s G 0 T l u q 6 c G C j L j z 2 5 b G r c a h B g g l p t j z 6 7 s 0 H v n C r R 7 4 4 v n 0 q f m t p F G z a s F 5 g + / l i n y e 2 2 Q Y o M v 9 3 G + a x A g F o K K q n b e l D M + / l b g x m h y u t 2 0 8 J i t F N Y s 4 r 7 W R f 2 B U x U v H a 4 w o A R f Z X 9 l T Q 9 f Z r T w K 3 U 7 n i y P v T E P Q H 9 8 U y R H t 3 S o q H c I u 3 l i D e c O y n L B k 3 e q 2 + 9 N 3 B A F S u c w n j b E 9 F p U G G K 6 8 s P 1 O n / D l U k 9 c M 5 q 5 V 0 4 c I F C s q b 6 I O z 0 d X t i E 7 W q I X x a M B Q n T Z L B 0 c D m f L 5 h f t c Z E o R 0 r 5 P 3 9 u g 2 a U c / f K g R p 8 0 T U x M 0 N z Z j + U E r 5 X d j j h A b R p F K s m N K d s + 6 z Z w 0 + a V D U + E k a l 7 7 D T I M E H 4 + M e + 6 T I 9 e 5 9 + U B H T 6 y v p g Q f u p 3 w + u c 2 s f 2 a u w O M y n 2 b r m 6 Q + S P J + s f c P A 7 U X B Z X d q a n e o M P U r R y O u K w 2 b 5 a v c C q I T K 5 b h y 4 U 6 M Q l v V p C U r 1 Y 2 W 4 F H K Y Y z E 5 A o + X B u W X Z Q K V 8 u d H H r / k x j N W q w E f m j b X l U 8 x Z E k C C Q b / i c V W a H p h Y f i W 7 3 a Y A a 6 J G 1 M Q q K X 2 R V R u Y l G / D 1 h 3 U a E R X Q s R 1 o 2 D h N g v n 5 3 X T f W 7 H y v d x y J L e + 2 T l j 9 d D 8 W 0 I H 7 X z C 7 j T U o 4 u z I 3 p g g H Q w A B 1 c X Z U o l N 3 q n e r + v 2 J M n 1 u Z / a h u l r H I X i 5 4 l P s 8 W 0 K k G D 5 v K c T F A M i T p W z / y h W 1 v G 4 S a M T 1 H 0 0 v V U d v a j j i C y r E a Q D B Y 2 U k 9 s w z 4 f p q Q k f V H H a m K N q y a N z l 4 d j P Z L d x 0 C M o f z 8 t h U u L T L O L e r c 3 L U / V 5 Q V Y S r 9 8 I X l B 4 / P c N p r J y 1 k + 7 L t X K d X T m D B k p + T E 8 F p f Z M 1 y 3 z K V 6 z U K O B B j 4 U p D h T 3 v C m d V q v j l w q 0 h 9 P c 7 o g V n w l s m c 1 a Z v Y U q h x N 1 N p 0 9 u K 1 x 2 F Z k P e / + / 6 Y 6 b 0 q P / o o L S z o f f T i Q C X B c r o Z P b 2 t S e u r y Q E S t i q 4 Q n p 9 9 P Q s H Z m b l J t p B n 6 D x k t L V K 0 t v 6 o 9 S 8 q Z q J x Z a z T 0 B K 5 T 7 7 V / u k S / P l L h i M Q b 2 s h 6 x 4 + f o O F K n v t A O w L l h c U 8 p 0 S 4 a 2 2 y j 7 J k m U 7 5 K u s f 7 s l 5 J 6 e V h V M I r x 0 q 0 7 5 T J R 4 r e e H 0 + u j o C P l L V 9 n D U B 0 F D 9 j Z Z s 5 l + 7 5 + D B T + 3 W z a 4 l K + J + e d n K 4 v X P / 3 5 r E y z c z n 5 A J b f O o X V 6 V v H p q l 8 a o m g h 2 2 q 0 F N / K x a p l M + T E a k T Z U 7 3 V 7 h C o v 5 J d z L L 0 e P b C 3 R p 7 b 6 t L U y w 0 s U q i t z 2 U 3 7 M p v y l U a 2 3 7 b z T k 7 X 1 6 n 2 A / T 6 o b y M p W Z n L 9 O u L Y h M q p m L v v G y p 8 y m f I 1 W L T X d c 7 p z w n f 6 H m s 9 Q g d P z V E B F 0 D y I R y T E 3 q N Y H q / 9 b t l N k I F g Z u E W G v Z r b 8 w 9 K D x t A 1 p X 7 2 R z Z n X z I 6 h 0 m b 3 H G B r I L P J 9 x z G R z m i 7 X / u / G J q v / W 7 Z T J C 5 Y f v d e e e 7 g J h B 1 N 1 q E 6 j t G s I 9 5 n A x A R R r Y 1 J i u w p k 2 O o o F N L R C a n t R L g 0 T 7 A c 3 V 8 C z t 6 o N s 4 j s 9 Y p f d f P 1 s m L 4 5 t 2 Y v J n N Z e 3 B V y X G P D n Z G e n L x I 9 6 3 H p w 6 5 I a X v + t 3 k k 8 5 Z M w B l I 5 S L U m s p x C d D k / F w Y e 2 J y w W 9 4 y y + P J v b s m S Z T P n S Q H J g 3 X n J J j d 9 I d u f r V K t U Q v z 5 m i 7 i N u M p f d h v 1 o m U z 4 3 I b H 2 s h D h Y S W e Q G a u p l i Y T + 2 / f r b M p X y F k f v 0 a O i 0 x g J Q f G D j r o h H K P u 4 s k T y F T p p f d j P l r m U D 3 e v c l p 7 y T E t D l L M h 5 2 b 0 6 / D S e v D f r b s n Y f K l a L O c 1 o z Y f e y / S B 9 E f N h d V + X Z 0 2 Z G 0 O 1 s v 2 B 0 D 4 R Q 2 M 8 n H e y E P F T 6 I 9 V 9 E q W t D 7 s Z 8 v c X Y + c 1 l Y W G I y f k r 4 1 b d t Q W Z R 7 o 8 f 7 L g u P z K V 8 3 F d O a 6 x O 2 4 K U Z g r W 0 s I 8 t b m e N W V v 2 t z p 7 l A M H g E J H 6 U R 0 / b R s T E K / C C 9 D / v Y s j c p 4 b T m Y m Q U J A C U A E v N M 4 B d v Y p 7 T m R L b g z l 1 B s J O N H E A 7 4 m N B 6 Z c L I d K R 5 8 f j L 1 L I 6 h u k J W v 1 v 0 k Q G n O y 8 G B g 9 A Z K K R Q M T G T 2 F 7 0 G r T x U u X a K Q 2 s q z / + t 0 y l / J 5 7 S Z D x c c K R 9 Y d l Z 1 e U G g U I o l S B i J E I / i I T B W v T t V q l f w g e / e W y G D K 5 0 B a K 0 W z e w p P G K X w 6 W n A Z N o 3 1 5 b k j k i Y l I j 3 X R Y e m Y t Q x f Y Z F 5 3 W R B y R A I + J Q g K P q Y e l W Z Y v l L T E d 4 p m T B m c N v c d U G s g O x 0 u F o M n C R O u j m h T M 2 C f o 1 Z 5 b H 1 6 H / a x c Y R K a e 1 z k + c u q B x k t 0 8 C T Q y k O F T W B C a U D N L l h Q 4 F X I 5 v 2 c m v j v o t C 5 b J T + y i Q w G Q N a f b J 5 1 8 s N A k L W r T y G T 9 u X p b v g 2 l U C q l 9 l 8 / W y Y / Y M g 9 y U 9 O t 1 s y A R E D p 3 t C A v C o s c 8 R y f q l X E v u f e 7 h c N 7 d d 3 1 u m U z 5 i n n 9 U J S L T r d X A g 0 A M h Y C F P o K V 9 g u F l A 5 5 / P 6 m G h f 3 n f 9 b p m 8 9 K h a m O G O d J / j u J 0 K I 5 E A o 6 Y + U k C F K Q S r Z d Z B l M J k B B / w y s M j 5 j d l S 5 m 9 c y w 6 V / 1 o H O U i V m + k 0 c g C o 4 Y D m C 1 D 0 A x A s s y k f L i j b 8 H z a f P U b t M / 2 b J M R i i o 0 9 G O d e q t d N y E s Z I t k z C F 0 S n 0 1 V q c 6 r V a A Y M V U I e h q u C y o w w q k 2 M o W C m v q U d 3 V H J R 6 u Y F i C w g E T w w E 5 G s d U U m R C X b B q j 8 A G P c Z H 9 l x T I 5 b Q 5 b N z x L H k c p H B E d R L e u a A Z P o 5 O F K A K J t 3 W X A S S F S S O T j V D j m 7 e l 9 l k W L J v T 5 s Z w r g M d i x 3 A Q X X z U p i i F C + M R A m Q j A + A b J u B y Y L V C n y p b 3 3 w 0 d T + y o J l N u W D F Z D 2 4 a j I n R u X g 2 v 1 C i M T Q A p h i q V 8 L R u l D E D w D U D t F g M k 7 Q y V g Q l t 3 f 2 U J c v s p A S 0 a d 2 S d G 6 b I 5 W d o N g 2 7 m 7 c t 1 p Z m O I Q q U V t I U g x m N R s Z N J U T 8 2 n Z 5 9 9 3 P z 2 b C r T X 1 o N I 4 y j z A w T t G 3 M n Z 9 a j c L I x J B Y C 6 E x E C l Y D E 0 c L L O t Q 5 g 4 M m n J 0 Y n 9 r d u 3 p v Z T V i z T K R 9 s x x b t Y H Q 0 j p r 4 9 g f I p X 0 r K 0 r z U J o o B V g k W l l w b F q n U S s e j X Q d T v E Y I m k H V E G T R m r Z / E 6 o u G U 6 5 b M q 5 9 G h p r P Z e A / h V v s Z U 6 e 4 B C C J P D F 4 Y B Y q t N l l x h Q s 3 b Z Y R 7 a 1 2 d 4 K E 8 Z P P n 3 t 6 1 8 2 f y W 7 y v Q s n 7 V 1 Y 5 6 k G 9 r J u k N g x 7 n d w p / v J 0 U w m X R O L h k y A C V g M t s x N A O P w A X f p n k + B Q a o Y p 7 H s F 3 9 k k X L 3 E f g 0 x 7 D Q w y U 7 A T o a M w 8 B Q o U 2 + 1 M / f o p B i p M D I d J 9 W z 0 S U Y j B Q s w 6 S y f A Y l N l t v I J K Y w I T I h 3 f v W 8 8 / F e i S 7 j 4 F I + a C H 7 i u a z r V H T d 4 J z M 4 z u N K D i o 1 K Y S S C c V 2 h M X U x T e u i M Z O a Q C b R 3 5 h s Y 1 P 6 u G m O f j 5 t E D Q Q K Z + 1 D n Y I 0 9 E S q c z O g E H 3 Y A g T D E n r n m g I j d M 9 B c Z E H 7 N O B J L C F Y 9 S E U y x A x c D 9 b 0 X v 5 H a H 1 m 0 z F 5 6 l G Y P T Q 1 x p z e 5 s 7 n j f e 1 0 7 B A 4 M g 9 E p J J / 0 U Q l w G Q j k k Q o a w Y e Y 4 h e I U S m z c I k b e Y A J X V A Z L Z r 4 D f E J s Z L M p 3 c 3 R d Z t c x P m 8 c t L y N G 7 A Q M F e 8 A O I L K 5 U l m B 8 l 6 p A p 5 w g N w C E z x E t v B 1 I 0 v 8 O C g Y 9 q X w W R 8 3 Z a A q c k l G 0 e m N p d f + + b f 8 R 9 N 7 4 8 s 2 s C M o a w e f X C U d w h 0 P q D S H S D c M U y Z m W i F S M Q R R s d I t r R g c A k f E c j C Z J Z r J G I f 6 9 h 1 7 f a R b W R h w v Z D m 4 l M b A J W E 9 u 0 S d / + z l + b N z I 4 G q g x l L W H 7 h + R D t e 0 D 5 E q g k p 3 I r 1 U y Y 4 z + l O I Q / o s k y 8 A R M Z L B q o E N A p T 9 P 8 D I t 4 e G B 8 J b K Y u 6 w E m 3 m 5 x m E w d U c n C N F z J U W 1 8 L H X 7 Z 9 m 8 v Y e n M 3 I 4 v j H 9 4 Y M Z 8 t s 5 y u d L l C 8 U K Z f P s 1 / g k i 2 X Y 8 u L e e z 3 0 w x V d A D Q g 4 F Y e H A A W F q G k M m y y J c 6 o G G T N s A k U C l s A p Y 5 + I Q w M U B + s 8 G G V G + J D 1 Q N + u G / f M + 8 j 8 H S w A I F 7 T t w l i h f Z J D Y 4 l A J T A x S C B W P v T w N 5 h h h 3 x 2 A c b f F e k 5 c C x B b A i g A g x K A x K E C P H G w p E T k g h n f Q K S R C b 7 O j k Y w + e R L Z K q z M V R + n X 7 4 8 v N 9 d R D q p b y 9 R w Y X K O x k b + 8 / y 8 A A q I J C B Y g Y K t w m G N E p h A t A C U w m Y s V 2 m D X Z e Q B I 6 L I n d Y C i x n Q Y c G B J k C K Y u G 7 g i S J U E q Z 4 O o j I h A k K A Q n p M r e F M H F U 8 r n 8 6 l / 9 B e 3 c d a 9 5 Z 4 M n B u r 0 w A I F L S 3 5 9 N 4 H 5 x g a j V J h 2 s d A W Z g 0 S q F M g g W o l K V e R i 1 0 R / J 3 C S A J A Q x b A h 4 t k 9 a W d v 0 6 m R h M g M V A l Y x M C p G N U j p p g T T P j q 1 s m m e A C s d M O j 2 O l G / T 5 D p 6 7 l t / I + 9 w U O W 9 P e B A Q R 9 8 e I Y a d Z + a H U 3 / c h y t A J F N / 2 y k k h J A 2 R R Q g O K d 3 5 R 4 i I 9 f i v a b k A A S F 4 A I S 7 M M D M k T I I l M W u E D E j x i E S m Z 5 u k 6 b X M j m z h M d h J C z P g C k p R R Z B K Y 5 F w T x k 9 1 y v P x 5 Q c v f 1 f f 3 w D L e / u o A w r 6 0 5 / O 0 t x c n X w D F V J A i V A m U s W h A k z 4 I J n 6 A M c A B R + l g C U / s s w 4 r L B F Z Z 2 I E y P A I n i Y R s B g S z h a q o v S A C Q + G 8 P D T 1 F 0 k r Y I r M S E B K A x Q I V l C J O C h F I u J T I z e / Y 8 k 4 1 O e a 9 D P / j R Y E 5 C d I u B + k S 6 y o l o z 5 7 D t K H a o f O L Z Y 5 S A A s w J d M / B U u h C q M U 6 v g F Y d S S C v 8 I W i p t j O p d S n Q C A y A F W u X H l N I O S K Q i 7 a G / z F Y G C X W F q Q u k E C a u C 0 x I 9 T R C 2 Q k I O w m B m T y k e T m v T S / 9 + E V 5 v 0 7 c v / s c U A m 9 8 e b H 9 O Q 9 A b 1 7 p p p I / 2 y 0 k u h k w Q J A J v 0 T e A Q g L V G H x E c J l E K a Q i c m 0 w 3 g o 9 s H G F J H K Y 0 K i z r q W 4 C s C T i m 3 f g h U A K Q Q i R w W Y j s m A k l Z v R w H g q R S c Z M W o a p n s D U o X / + V w d T X A 6 o F L 3 / / k n a W L p C H 8 1 U Z Y I i n E q P p 3 8 C E y K S h Q q G O m C B j w I Y K U h S Q q a I O U Y K i v H 0 W X 5 s u 4 I i n o G G n 0 J f w M H D j J W w z H 5 J t M K m E G m k S o 6 d w h Q P d Y l M a N M I p e e c A B K i U 5 T q F Q o 5 e u l H L 8 j 7 c Y r k 7 T v m g E r T s c P T d O T k F Q Y I 5 6 c w p R 6 P V A D H j q s M V A I U T C + P t H V U t I S w Q H 5 W l L J j u w R w x E o A g j V Q W u u u A x 4 D l d Q B i b R F U C l Y B q Z l a R 5 8 A 5 K F S S I T g N L I V K m U 6 f s v P 4 8 3 5 t Q l B u q M 7 T 2 n L r W a T f r V 6 x 8 J U K G F U M X S P 4 l S S a i U J f a F I H m W 0 s q 0 J K Q d Y b o D n O i T V A C H e F J q 3 R o / G d 9 A J O C g 3 c A j Q G n K J 2 m e g S o R n b i U M R P 7 F i S b 7 i E q 2 e g 0 u X E D f e e 7 X 5 f 3 4 r R c 3 j s O q G s K O + i r v z h A P J g y I A E s A x X b s v Q P 8 M h V 7 f w A Q K i H I M H X M i F U E 7 2 g F b A i v v w Y e G w p 4 K C w E F n T 6 B P 3 N f X T K C S w h R 9 t j 8 O E E i A Z E 5 g U I k C F q P X 3 3 / p b u m f r Z r w p p x X k v X P c A b U a v f r q P h 6 k e y Z K W b g A F M B S m B L p H 0 O l A M X A s i A p V d 1 Y g R s j k G L r x m c o 4 F h w 4 n 5 k A M i U q F u A T D R K R C Y D U g Q U Q E J 0 w q V F m u L p z B 6 P l / j / f O n H L 8 i s p 9 O 1 x U C d 1 X 5 z u q 4 + + v A Y H T l y j j y T + n n d k S o E y k K l p Y I l z x F M p k w T Y A g F M M K S P Q E n s h A s g U f 9 1 O l x t K V G p m h q v H s 2 r 8 N R a f P m j X I / C K f V y Q F 1 g 8 I + / J N X 3 q C O T E o g / Q N c g E m h 6 o 5 U A E h 9 f j F 8 G 5 f E j w u 1 q C v E E 2 A E G W l I A G Q M 6 4 Q R C W b h 6 Q Z K r B s m l I h M C h F 8 v U 6 v S c V i g V 7 8 / j 9 Q d X h I 3 o P T 6 u T t P + G A u h l 9 c n q G 3 t r z o Y y t 7 F X p d q I i G l c p T A K P h c m C x K U U W o M j 0 K g Y D O M J M G F p A e q 2 l G l y A 5 G F y k K U B A r R C T D Z 6 N S U t / H M p 5 + k z z 7 7 D P 6 q 0 w 2 K g T r n g L o F 7 f 3 9 + 3 R q e o b B s q m f S f 8 M W D Z S i Y / d V e D C K 1 E a m F Y Q Y D G O g U n b 1 O d n M U D D J a A x Z R S Z A E 8 E l H z O K R a V Q p g Y J P y + y Y 0 T 9 I 8 v f E P / p t N N y Q H V I + 1 / + w M 6 f O S 0 A c o Y A x M f V 4 E k g U t A i s A K B b e r N y x U W l q I 0 o F C q V E p A i m E S q K T B S k a M 3 n 8 O 2 s j N f q n l 9 x 5 p V 7 I O + C A 6 q l O n T p L v / 0 N p t k N S A I W f A C k J T 9 F Z T d Q U K x H G B W p a 2 k h U t M 6 w 4 J S Q A J A B i T 5 s j m N T J r i A S Y t Y f l 8 j p 5 6 + j H 6 / F / + e f w d O N 2 i v A M n z 8 e 6 z 6 l X w k 7 9 n / / x C 1 q q 4 0 a P e d 7 S K 0 A F p G S P T t + t G R U F C g C h Z m B S M 2 O n L p i k H o I U A Y W / U y 6 X 6 b s v f p O j 0 r D + A a e e y g F 1 B x Q E L f r 3 f 3 u F g h Z v 6 h A o L g G R g I W 1 L F C 2 h A Q n g Y Z / t G 5 T P G t x m K Q E P I B K b z S D 3 1 0 s F u n b z z 9 H G y b W 4 5 c 4 3 U Y 5 o O 6 w c O L 1 6 N G T 9 L s 3 9 p L v M x A A S p b w s z g R U B Y i 9 b m M g 2 T B M k A h C n G F 1 / S o V C r S I 4 8 + S J / 5 3 N N U K p f k 9 U 5 3 R t 6 7 p x x Q a 6 0 W R 5 Q T x 6 b p 8 K F j d O H C J V q Y X 5 Q o I 8 A A K C m l Y F y 0 u z D Z M T J S o / F 1 o 7 R z 1 w 5 6 e P e U u 5 L h L h A D N e O A c n L q k X K m d H J y 6 o E c U E 5 O P Z T 3 3 v Q F l / I 5 O f V E R P 8 P 9 Q K O W 2 m 7 z P E A A A A A S U V O R K 5 C Y I I = < / I m a g e > < / F r a m e > < L a y e r s C o n t e n t > & l t ; ? x m l   v e r s i o n = " 1 . 0 "   e n c o d i n g = " u t f - 1 6 " ? & g t ; & l t ; S e r i a l i z e d L a y e r M a n a g e r   x m l n s : x s d = " h t t p : / / w w w . w 3 . o r g / 2 0 0 1 / X M L S c h e m a "   x m l n s : x s i = " h t t p : / / w w w . w 3 . o r g / 2 0 0 1 / X M L S c h e m a - i n s t a n c e "   P l a y F r o m I s N u l l = " t r u e "   P l a y F r o m T i c k s = " 0 "   P l a y T o I s N u l l = " t r u e "   P l a y T o T i c k s = " 0 "   D a t a S c a l e = " N a N "   D i m n S c a l e = " N a N "   x m l n s = " h t t p : / / m i c r o s o f t . d a t a . v i s u a l i z a t i o n . g e o 3 d / 1 . 0 " & g t ; & l t ; L a y e r D e f i n i t i o n s & g t ; & l t ; L a y e r D e f i n i t i o n   N a m e = " L a y e r   1 "   G u i d = " 9 5 8 9 4 d 8 7 - 5 8 8 6 - 4 3 b b - 9 e 1 1 - e b d 2 a 2 3 f c 8 2 6 "   R e v = " 1 "   R e v G u i d = " 9 b f 0 6 d 3 e - 3 b 7 7 - 4 9 b 2 - 8 0 4 0 - 5 c c 8 d 0 c a e d e 0 "   V i s i b l e = " t r u e "   I n s t O n l y = " f a l s e " & g t ; & l t ; G e o V i s 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 V i s u a l T y p e = " P o i n t M a r k e r C h a r t "   N u l l s = " f a l s e "   Z e r o s = " t r u e "   N e g a t i v e s = " t r u e "   H e a t M a p B l e n d M o d e = " A d d "   V i s u a l S h a p e = " I n v e r t e d P y r a m i d " 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  / & g t ; & l t ; G e o F i e l d W e l l D e f i n i t i o n 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 U s e r N o t M a p B y = " t r u e "   S e l T i m e S t g = " N o n e "   C h o o s i n g G e o F i e l d s = " f a l s e " & g t ; & l t ; M e a s u r e s   / & g t ; & l t ; M e a s u r e A F s   / & g t ; & l t ; C o l o r A F & g t ; N o n e & l t ; / C o l o r A F & g t ; & l t ; C h o s e n F i e l d s   / & g t ; & l t ; C h u n k B y & g t ; N o n e & l t ; / C h u n k B y & g t ; & l t ; C h o s e n G e o M a p p i n g s   / & g t ; & l t ; F i l t e r & g t ; & l t ; F C s   / & g t ; & l t ; / F i l t e r & g t ; & l t ; / G e o F i e l d W e l l D e f i n i t i o n & g t ; & l t ; P r o p e r t i e s   / & g t ; & l t ; C h a r t V i s u a l i z a t i o n s   /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1 & l t ; / D a t a S c a l e & g t ; & l t ; D a t a S c a l e & g t ; 1 & l t ; / D a t a S c a l e & g t ; & l t ; D a t a S c a l e & g t ; 0 & l t ; / D a t a S c a l e & g t ; & l t ; / D a t a S c a l e s & g t ; & l t ; D i m n S c a l e s & g t ; & l t ; D i m n S c a l e & g t ; 1 & l t ; / D i m n S c a l e & g t ; & l t ; D i m n S c a l e & g t ; 1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/ L a y e r D e f i n i t i o n s & g t ; & l t ; D e c o r a t o r s   / & g t ; & l t ; / S e r i a l i z e d L a y e r M a n a g e r & g t ; < / L a y e r s C o n t e n t > < / S c e n e > < / S c e n e s > < / T o u r > 
</file>

<file path=customXml/item4.xml>��< ? x m l   v e r s i o n = " 1 . 0 "   e n c o d i n g = " u t f - 1 6 " ? > < D a t a M a s h u p   x m l n s = " h t t p : / / s c h e m a s . m i c r o s o f t . c o m / D a t a M a s h u p " > A A A A A K o D A A B Q S w M E F A A C A A g A N Y o k V N l L o 1 q k A A A A 9 Q A A A B I A H A B D b 2 5 m a W c v U G F j a 2 F n Z S 5 4 b W w g o h g A K K A U A A A A A A A A A A A A A A A A A A A A A A A A A A A A h Y 8 x D o I w G I W v Q r r T l r o I + S m D k 4 k k R h P j 2 p Q C j V A M L Z a 7 O X g k r y B G U T f H 9 7 1 v e O 9 + v U E 2 t k 1 w U b 3 V n U l R h C k K l J F d o U 2 V o s G V 4 R J l H L Z C n k S l g k k 2 N h l t k a L a u X N C i P c e + w X u + o o w S i N y z D d 7 W a t W o I + s / 8 u h N t Y J I x X i c H i N 4 Q z H M W a U Y Q p k Z p B r 8 + 3 Z N P f Z / k B Y D Y 0 b e s V L E a 5 3 Q O Y I 5 H 2 B P w B Q S w M E F A A C A A g A N Y o k V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D W K J F T Y 8 V p m p A A A A O U A A A A T A B w A R m 9 y b X V s Y X M v U 2 V j d G l v b j E u b S C i G A A o o B Q A A A A A A A A A A A A A A A A A A A A A A A A A A A B t j T 0 L g z A Q h v d A / s O R L h Z E 6 C x O o W s p K H Q Q h 2 i v 1 R p z J Y l g E f 9 7 Y 6 X Q o b c c v B / P 6 7 D x H R n I t 3 9 I O e P M t c r i F c 6 W H k E + q Q E h A 4 2 e M w i X 0 2 i b V T l O D e p E j t a i 8 R e y f U 3 U R / u 5 X B u Z + K m L a i k l G R 9 y V b x R d k K 2 y t z D T P F 6 o g i 4 Q t U a k 8 I q 4 2 5 k B 0 l 6 H M x q u m i b j O f 5 C 4 U P N Q Y f b P A 4 + W X Z c 9 a Z v + z 0 D V B L A Q I t A B Q A A g A I A D W K J F T Z S 6 N a p A A A A P U A A A A S A A A A A A A A A A A A A A A A A A A A A A B D b 2 5 m a W c v U G F j a 2 F n Z S 5 4 b W x Q S w E C L Q A U A A I A C A A 1 i i R U D 8 r p q 6 Q A A A D p A A A A E w A A A A A A A A A A A A A A A A D w A A A A W 0 N v b n R l b n R f V H l w Z X N d L n h t b F B L A Q I t A B Q A A g A I A D W K J F T Y 8 V p m p A A A A O U A A A A T A A A A A A A A A A A A A A A A A O E B A A B G b 3 J t d W x h c y 9 T Z W N 0 a W 9 u M S 5 t U E s F B g A A A A A D A A M A w g A A A N I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r E I A A A A A A A A j w g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1 B y b 2 p l Y 3 R O Y W 1 l P C 9 J d G V t U G F 0 a D 4 8 L 0 l 0 Z W 1 M b 2 N h d G l v b j 4 8 U 3 R h Y m x l R W 5 0 c m l l c z 4 8 R W 5 0 c n k g V H l w Z T 0 i S X N Q c m l 2 Y X R l I i B W Y W x 1 Z T 0 i b D A i I C 8 + P E V u d H J 5 I F R 5 c G U 9 I k J 1 Z m Z l c k 5 l e H R S Z W Z y Z X N o I i B W Y W x 1 Z T 0 i b D E i I C 8 + P E V u d H J 5 I F R 5 c G U 9 I l J l c 3 V s d F R 5 c G U i I F Z h b H V l P S J z R X h j Z X B 0 a W 9 u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R m l s b G V k Q 2 9 t c G x l d G V S Z X N 1 b H R U b 1 d v c m t z a G V l d C I g V m F s d W U 9 I m w x I i A v P j x F b n R y e S B U e X B l P S J S Z W N v d m V y e V R h c m d l d F N o Z W V 0 I i B W Y W x 1 Z T 0 i c 1 N o Z W V 0 N S I g L z 4 8 R W 5 0 c n k g V H l w Z T 0 i U m V j b 3 Z l c n l U Y X J n Z X R D b 2 x 1 b W 4 i I F Z h b H V l P S J s M S I g L z 4 8 R W 5 0 c n k g V H l w Z T 0 i U m V j b 3 Z l c n l U Y X J n Z X R S b 3 c i I F Z h b H V l P S J s M S I g L z 4 8 R W 5 0 c n k g V H l w Z T 0 i Q W R k Z W R U b 0 R h d G F N b 2 R l b C I g V m F s d W U 9 I m w w I i A v P j x F b n R y e S B U e X B l P S J G a W x s Q 2 9 1 b n Q i I F Z h b H V l P S J s M j E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E t M D Y t M T J U M T I 6 M j g 6 M D k u N T k x O D k w M F o i I C 8 + P E V u d H J 5 I F R 5 c G U 9 I k Z p b G x D b 2 x 1 b W 5 U e X B l c y I g V m F s d W U 9 I n N C Z z 0 9 I i A v P j x F b n R y e S B U e X B l P S J G a W x s Q 2 9 s d W 1 u T m F t Z X M i I F Z h b H V l P S J z W y Z x d W 9 0 O 1 B y b 2 p l Y 3 Q g T m F t Z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B y b 2 p l Y 3 R O Y W 1 l L 0 N o Y W 5 n Z W Q g V H l w Z S 5 7 U H J v a m V j d C B O Y W 1 l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1 B y b 2 p l Y 3 R O Y W 1 l L 0 N o Y W 5 n Z W Q g V H l w Z S 5 7 U H J v a m V j d C B O Y W 1 l L D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Q c m 9 q Z W N 0 T m F t Z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c m 9 q Z W N 0 T m F t Z S 9 D a G F u Z 2 V k J T I w V H l w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A v c l b h + a 2 v S o K 8 9 8 A 3 h N I Q A A A A A A I A A A A A A B B m A A A A A Q A A I A A A A G r j Y w z p a V B M u y a J 7 + R d G + v J C I H m P T 7 X D o v e S J n y L O 9 4 A A A A A A 6 A A A A A A g A A I A A A A J E h O 8 G 6 r K 8 h J 3 D 2 6 Q F k x C 0 Y t q 4 1 W k v 3 m W 9 0 9 m S a D l H S U A A A A N M f e N 0 O B y b 1 M H 1 + S t 9 p 8 e k E W y 3 i 9 b B L f H p n 2 M Q Z g t b 1 A M L u T h m v Z a I D K 4 A F k h F b 2 + F q N P 1 m M W 7 L I o 9 B j K 4 r J z u e 5 S E t x I m v U E h t I 9 O 5 b F D K Q A A A A C R s O W e G K Y 1 l l + 8 c K J b u S n Q p H X q 3 V a 2 c 0 Z 2 T T B I n c / 2 5 7 P 0 R w j 8 6 + 8 R u / p d W v Z r D + U F b C m f 2 O k c D L v x Q B m L z q T s = < / D a t a M a s h u p > 
</file>

<file path=customXml/item5.xml>��< ? x m l   v e r s i o n = " 1 . 0 "   e n c o d i n g = " u t f - 1 6 " ? > < V i s u a l i z a t i o n   x m l n s : x s d = " h t t p : / / w w w . w 3 . o r g / 2 0 0 1 / X M L S c h e m a "   x m l n s : x s i = " h t t p : / / w w w . w 3 . o r g / 2 0 0 1 / X M L S c h e m a - i n s t a n c e "   x m l n s = " h t t p : / / m i c r o s o f t . d a t a . v i s u a l i z a t i o n . C l i e n t . E x c e l / 1 . 0 " > < T o u r s > < T o u r   N a m e = " T o u r   1 "   I d = " { 0 3 C E 9 2 1 8 - 2 5 A B - 4 C 9 7 - A 1 D 7 - 9 2 A 8 0 C 5 5 7 4 7 E } "   T o u r I d = " 7 c 2 2 f d b 3 - e b 6 5 - 4 7 4 2 - 8 b a a - d 9 0 4 9 5 8 a 2 a b 0 "   X m l V e r = " 6 "   M i n X m l V e r = " 3 " > < D e s c r i p t i o n > S o m e   d e s c r i p t i o n   f o r   t h e   t o u r   g o e s   h e r e < / D e s c r i p t i o n > < I m a g e > i V B O R w 0 K G g o A A A A N S U h E U g A A A N Q A A A B 1 C A Y A A A A 2 n s 9 T A A A A A X N S R 0 I A r s 4 c 6 Q A A A A R n Q U 1 B A A C x j w v 8 Y Q U A A A A J c E h Z c w A A A y U A A A M l A W Z Z 9 g I A A B k 1 S U R B V H h e 7 Z 3 5 k x v H d c f f 4 F 4 s 9 i C 5 y 0 O k S I q r k z o t x f G h p H x W D l f k c n w k s l W q i m 1 F s f N / 5 Y d U p S o V x X Y s x 4 4 s y 7 I p i i I l y 5 I s 3 s d S P J b H k n s B m A G Q 9 3 2 v e w 7 s L L k k Q S 4 x 6 C / 2 o V / 3 D H a x 0 / O Z 9 7 p n M P D + 6 / U 9 H X J y c u q J c q Z 0 c n L q g b x X f v O W i 1 B O T j 2 S i 1 B O T j 2 U A 8 r J q Y f i l G + v S / n W W N V K m c Z q V d q 5 Z S O t G 6 l S D o e 5 T p t a Q c B + 8 p i H t n y x S B 6 3 X 6 3 n a X Z h k Z b m Z + n 8 5 S t 0 d W G J O h 3 X n W s p 7 7 / f c E D d U X k e 7 Z 6 a o l 2 b R 6 n T C u j U Z a K C 1 6 Z 3 p w v U N j D E o Y C / e 5 N P Q 6 U O B f P n a H J y k n + F J 8 v i p f U L h Q J 5 + Q I t L P n 0 x n s f U a v V k n a n O y M H 1 B 3 S z q m n 6 d J 8 j v y g T Z N V n 8 7 P e b T k d x i Y C K B r R Z d O u 0 1 j h X l a 8 P P 0 p U f y p t U K Q C 0 H D N V c v k R + O 0 d H T 5 + h 4 2 f O y 3 K n 2 y c G 6 m 0 H 1 G 1 Q o V i h 6 u R j V K 9 3 q J T j 1 K 3 T o i t 1 T 6 C x Z n U t k E K l r P P 5 + 5 p U 5 c h l B Y g C T g k l S o V Q 6 d / M 5 / M M V o G G q 0 V 6 8 8 N T N H v 5 o n m V U y / l / e S 3 D q h e y s s V q L T u K Q r 8 F g W c b r U 5 s l h g u k G C V g U T t M J 6 u y b w N 4 h 2 r G e Q c p 3 E m A t w F X m 8 B d X r S 1 S t D o f L S 6 U S H b x c p i M H 3 5 G 6 U 2 / k g O q R a h s f p o Z f I 9 / 3 Q 4 j i Z r V q g L p 1 n d d 9 Y W q J i o U I J v y d + f l 5 A W h x c Z H G x 8 c l B S y V y m H k W g w K 1 P E K N F R s 0 e s H P j K v d L o V O a B u U U P j 2 y n w J h m k I A Q J J W T h W Q 1 E 1 1 3 n O s s x e v r C F A P k 5 Q Q W v I e 8 S f 1 a r Y B T P v U h / K 2 r V 6 9 K a l i r D V P L K z F U H u U 4 T X 1 1 z 7 u y j t P N y f v J m / s c U D e h X K F M h Z H H B C T M p M W j k t V K k F w X n j S t 4 j V f f a h h P B U A m r 1 8 i c b X r e c a X q 9 A Q S F c B j z o 4 u W r l B v e Q q M j R G / s e 1 / a n G 5 M 3 k 8 d U D e s 6 s Z n O I 1 K B 6 m n E M V 1 E 0 D F Z Q G C O p 0 2 1 3 P y n g K / S Y V i S d o R s d r 8 P x V 4 3 F U s D 9 F r + z 8 k P 3 D T 7 j e i 5 F l D p 2 u q P D x J h f G n e W z S l A F / N 1 D d 0 K z U f l M C E N e x t 0 8 q G G m y 7 7 V e r 4 s P A b K i G V P l c p o m 4 o R x s 9 k g v 7 F E X v V h + v T u R 2 R d p 9 W J g e L O c H Z d G 9 7 0 D D V z W 6 n R a C Z A g l Y C 6 U 7 r S h 1 R x 1 R Y j U b d e N z R D A r A w X 9 z b r 7 M k c k P / w 8 I r 8 N 7 R l s u l x e o P r + z T m O V N j 0 2 9 Q D l u S 1 t u z h L m v f T 3 7 1 z 5 3 u + z 1 R a 9 z T v n N E O e C 2 Q 7 g Y 9 t b V J E 8 M K y t L i A g 1 V h 8 V P k 9 9 s U q l c N j W u c w q I m U A I l z k V S y W B 8 e B M m W Y u H m f Q F m W Z U 7 q 8 n z m g V t T o 5 A 6 a b 6 y X q X D A B G C s x X W 3 g B T X w x t 9 2 j Y e j X 8 a n O q V K x X x E X 0 s N H H Z c R a W Y 1 Y Q I O F / w 7 k s H E h m F i v U 9 B f o 2 O l p W c 9 p u R i o / Q 6 o F J V G t l C z M y l j J R u V + g U m q 4 c 2 B n T v e G B q k Y L A p 0 K h K O 8 d P q b V A Z h M u T N E E J Z J i s i G S Q y k g Q A M U e v c f I 4 O n T o h 6 z k l 5 f 3 s 9 w 6 o b o 1 s / h T N z b U S J 2 m h O D x 3 M 0 h x 4 c L a e 8 a S M 3 U r R a i 4 E N F y + V x 4 I h i v K Z c r A h U u Y 0 L 5 y w M H z d p O V t 7 / O K A S q m 5 8 i u b n W 8 s i U 1 z 9 A l N c 5 U K H / u z e J g 0 V 9 b 2 3 2 i 0 z 0 b C y N D p p p E K U w g z h 8 H A t P H c F s F 5 7 7 7 B Z 2 w l y Q M U 0 v A m R K c g c T H F N 1 P d T u Z i j c q l I u 6 a m T K v K w m N l J y w w I 4 h z U x C W 2 4 k L n L e C f v 2 H I 1 I 6 A a g 9 B x x Q r N E t T 9 H s b L Z h s v r K g 3 V a b H p 0 7 i q n d j M f 0 Y 4 d 2 2 l o a E g u o K 1 U h h J Q W c W j F Q z b C E D p R b c 1 e v 2 P R 8 2 a g y 1 3 Y p d V G d 9 B V 6 6 s n O Z 1 1 / t d v z p Y o e F S h 4 5 e K p M / 9 g Q D U T W w 5 O j I k a P U a D T o 5 M l T s i 3 a n B p C u l x B Q 8 S y M 4 A 6 F u v Q 4 z u 2 y b J B l / f z A Y 9 Q + S K n N K W H e N D d X B G m r O q L U 3 V 6 / W h F J i 6 2 j C 6 / x G h 6 e p q 2 b U u C Y q H C z C A 2 D a b U b d T 6 0 / k S X b h w S J Y P q h i o d w c a K K o 9 I T D F z z N Z Z R k m q y / e X 6 d 9 J 8 v 0 M E M 1 P q Q n g + N C x B o Z G Z E J i e 3 b 7 5 U 2 C x W k P r a T Q v X m E Q a z + Y k s G 0 T l u q 6 c G C j L j z 2 5 b G r c a h B g g l p t j z 6 7 s 0 H v n C r R 7 4 4 v n 0 q f m t p F G z a s F 5 g + / l i n y e 2 2 Q Y o M v 9 3 G + a x A g F o K K q n b e l D M + / l b g x m h y u t 2 0 8 J i t F N Y s 4 r 7 W R f 2 B U x U v H a 4 w o A R f Z X 9 l T Q 9 f Z r T w K 3 U 7 n i y P v T E P Q H 9 8 U y R H t 3 S o q H c I u 3 l i D e c O y n L B k 3 e q 2 + 9 N 3 B A F S u c w n j b E 9 F p U G G K 6 8 s P 1 O n / D l U k 9 c M 5 q 5 V 0 4 c I F C s q b 6 I O z 0 d X t i E 7 W q I X x a M B Q n T Z L B 0 c D m f L 5 h f t c Z E o R 0 r 5 P 3 9 u g 2 a U c / f K g R p 8 0 T U x M 0 N z Z j + U E r 5 X d j j h A b R p F K s m N K d s + 6 z Z w 0 + a V D U + E k a l 7 7 D T I M E H 4 + M e + 6 T I 9 e 5 9 + U B H T 6 y v p g Q f u p 3 w + u c 2 s f 2 a u w O M y n 2 b r m 6 Q + S P J + s f c P A 7 U X B Z X d q a n e o M P U r R y O u K w 2 b 5 a v c C q I T K 5 b h y 4 U 6 M Q l v V p C U r 1 Y 2 W 4 F H K Y Y z E 5 A o + X B u W X Z Q K V 8 u d H H r / k x j N W q w E f m j b X l U 8 x Z E k C C Q b / i c V W a H p h Y f i W 7 3 a Y A a 6 J G 1 M Q q K X 2 R V R u Y l G / D 1 h 3 U a E R X Q s R 1 o 2 D h N g v n 5 3 X T f W 7 H y v d x y J L e + 2 T l j 9 d D 8 W 0 I H 7 X z C 7 j T U o 4 u z I 3 p g g H Q w A B 1 c X Z U o l N 3 q n e r + v 2 J M n 1 u Z / a h u l r H I X i 5 4 l P s 8 W 0 K k G D 5 v K c T F A M i T p W z / y h W 1 v G 4 S a M T 1 H 0 0 v V U d v a j j i C y r E a Q D B Y 2 U k 9 s w z 4 f p q Q k f V H H a m K N q y a N z l 4 d j P Z L d x 0 C M o f z 8 t h U u L T L O L e r c 3 L U / V 5 Q V Y S r 9 8 I X l B 4 / P c N p r J y 1 k + 7 L t X K d X T m D B k p + T E 8 F p f Z M 1 y 3 z K V 6 z U K O B B j 4 U p D h T 3 v C m d V q v j l w q 0 h 9 P c 7 o g V n w l s m c 1 a Z v Y U q h x N 1 N p 0 9 u K 1 x 2 F Z k P e / + / 6 Y 6 b 0 q P / o o L S z o f f T i Q C X B c r o Z P b 2 t S e u r y Q E S t i q 4 Q n p 9 9 P Q s H Z m b l J t p B n 6 D x k t L V K 0 t v 6 o 9 S 8 q Z q J x Z a z T 0 B K 5 T 7 7 V / u k S / P l L h i M Q b 2 s h 6 x 4 + f o O F K n v t A O w L l h c U 8 p 0 S 4 a 2 2 y j 7 J k m U 7 5 K u s f 7 s l 5 J 6 e V h V M I r x 0 q 0 7 5 T J R 4 r e e H 0 + u j o C P l L V 9 n D U B 0 F D 9 j Z Z s 5 l + 7 5 + D B T + 3 W z a 4 l K + J + e d n K 4 v X P / 3 5 r E y z c z n 5 A J b f O o X V 6 V v H p q l 8 a o m g h 2 2 q 0 F N / K x a p l M + T E a k T Z U 7 3 V 7 h C o v 5 J d z L L 0 e P b C 3 R p 7 b 6 t L U y w 0 s U q i t z 2 U 3 7 M p v y l U a 2 3 7 b z T k 7 X 1 6 n 2 A / T 6 o b y M p W Z n L 9 O u L Y h M q p m L v v G y p 8 y m f I 1 W L T X d c 7 p z w n f 6 H m s 9 Q g d P z V E B F 0 D y I R y T E 3 q N Y H q / 9 b t l N k I F g Z u E W G v Z r b 8 w 9 K D x t A 1 p X 7 2 R z Z n X z I 6 h 0 m b 3 H G B r I L P J 9 x z G R z m i 7 X / u / G J q v / W 7 Z T J C 5 Y f v d e e e 7 g J h B 1 N 1 q E 6 j t G s I 9 5 n A x A R R r Y 1 J i u w p k 2 O o o F N L R C a n t R L g 0 T 7 A c 3 V 8 C z t 6 o N s 4 j s 9 Y p f d f P 1 s m L 4 5 t 2 Y v J n N Z e 3 B V y X G P D n Z G e n L x I 9 6 3 H p w 6 5 I a X v + t 3 k k 8 5 Z M w B l I 5 S L U m s p x C d D k / F w Y e 2 J y w W 9 4 y y + P J v b s m S Z T P n S Q H J g 3 X n J J j d 9 I d u f r V K t U Q v z 5 m i 7 i N u M p f d h v 1 o m U z 4 3 I b H 2 s h D h Y S W e Q G a u p l i Y T + 2 / f r b M p X y F k f v 0 a O i 0 x g J Q f G D j r o h H K P u 4 s k T y F T p p f d j P l r m U D 3 e v c l p 7 y T E t D l L M h 5 2 b 0 6 / D S e v D f r b s n Y f K l a L O c 1 o z Y f e y / S B 9 E f N h d V + X Z 0 2 Z G 0 O 1 s v 2 B 0 D 4 R Q 2 M 8 n H e y E P F T 6 I 9 V 9 E q W t D 7 s Z 8 v c X Y + c 1 l Y W G I y f k r 4 1 b d t Q W Z R 7 o 8 f 7 L g u P z K V 8 3 F d O a 6 x O 2 4 K U Z g r W 0 s I 8 t b m e N W V v 2 t z p 7 l A M H g E J H 6 U R 0 / b R s T E K / C C 9 D / v Y s j c p 4 b T m Y m Q U J A C U A E v N M 4 B d v Y p 7 T m R L b g z l 1 B s J O N H E A 7 4 m N B 6 Z c L I d K R 5 8 f j L 1 L I 6 h u k J W v 1 v 0 k Q G n O y 8 G B g 9 A Z K K R Q M T G T 2 F 7 0 G r T x U u X a K Q 2 s q z / + t 0 y l / J 5 7 S Z D x c c K R 9 Y d l Z 1 e U G g U I o l S B i J E I / i I T B W v T t V q l f w g e / e W y G D K 5 0 B a K 0 W z e w p P G K X w 6 W n A Z N o 3 1 5 b k j k i Y l I j 3 X R Y e m Y t Q x f Y Z F 5 3 W R B y R A I + J Q g K P q Y e l W Z Y v l L T E d 4 p m T B m c N v c d U G s g O x 0 u F o M n C R O u j m h T M 2 C f o 1 Z 5 b H 1 6 H / a x c Y R K a e 1 z k + c u q B x k t 0 8 C T Q y k O F T W B C a U D N L l h Q 4 F X I 5 v 2 c m v j v o t C 5 b J T + y i Q w G Q N a f b J 5 1 8 s N A k L W r T y G T 9 u X p b v g 2 l U C q l 9 l 8 / W y Y / Y M g 9 y U 9 O t 1 s y A R E D p 3 t C A v C o s c 8 R y f q l X E v u f e 7 h c N 7 d d 3 1 u m U z 5 i n n 9 U J S L T r d X A g 0 A M h Y C F P o K V 9 g u F l A 5 5 / P 6 m G h f 3 n f 9 b p m 8 9 K h a m O G O d J / j u J 0 K I 5 E A o 6 Y + U k C F K Q S r Z d Z B l M J k B B / w y s M j 5 j d l S 5 m 9 c y w 6 V / 1 o H O U i V m + k 0 c g C o 4 Y D m C 1 D 0 A x A s s y k f L i j b 8 H z a f P U b t M / 2 b J M R i i o 0 9 G O d e q t d N y E s Z I t k z C F 0 S n 0 1 V q c 6 r V a A Y M V U I e h q u C y o w w q k 2 M o W C m v q U d 3 V H J R 6 u Y F i C w g E T w w E 5 G s d U U m R C X b B q j 8 A G P c Z H 9 l x T I 5 b Q 5 b N z x L H k c p H B E d R L e u a A Z P o 5 O F K A K J t 3 W X A S S F S S O T j V D j m 7 e l 9 l k W L J v T 5 s Z w r g M d i x 3 A Q X X z U p i i F C + M R A m Q j A + A b J u B y Y L V C n y p b 3 3 w 0 d T + y o J l N u W D F Z D 2 4 a j I n R u X g 2 v 1 C i M T Q A p h i q V 8 L R u l D E D w D U D t F g M k 7 Q y V g Q l t 3 f 2 U J c v s p A S 0 a d 2 S d G 6 b I 5 W d o N g 2 7 m 7 c t 1 p Z m O I Q q U V t I U g x m N R s Z N J U T 8 2 n Z 5 9 9 3 P z 2 b C r T X 1 o N I 4 y j z A w T t G 3 M n Z 9 a j c L I x J B Y C 6 E x E C l Y D E 0 c L L O t Q 5 g 4 M m n J 0 Y n 9 r d u 3 p v Z T V i z T K R 9 s x x b t Y H Q 0 j p r 4 9 g f I p X 0 r K 0 r z U J o o B V g k W l l w b F q n U S s e j X Q d T v E Y I m k H V E G T R m r Z / E 6 o u G U 6 5 b M q 5 9 G h p r P Z e A / h V v s Z U 6 e 4 B C C J P D F 4 Y B Y q t N l l x h Q s 3 b Z Y R 7 a 1 2 d 4 K E 8 Z P P n 3 t 6 1 8 2 f y W 7 y v Q s n 7 V 1 Y 5 6 k G 9 r J u k N g x 7 n d w p / v J 0 U w m X R O L h k y A C V g M t s x N A O P w A X f p n k + B Q a o Y p 7 H s F 3 9 k k X L 3 E f g 0 x 7 D Q w y U 7 A T o a M w 8 B Q o U 2 + 1 M / f o p B i p M D I d J 9 W z 0 S U Y j B Q s w 6 S y f A Y l N l t v I J K Y w I T I h 3 f v W 8 8 / F e i S 7 j 4 F I + a C H 7 i u a z r V H T d 4 J z M 4 z u N K D i o 1 K Y S S C c V 2 h M X U x T e u i M Z O a Q C b R 3 5 h s Y 1 P 6 u G m O f j 5 t E D Q Q K Z + 1 D n Y I 0 9 E S q c z O g E H 3 Y A g T D E n r n m g I j d M 9 B c Z E H 7 N O B J L C F Y 9 S E U y x A x c D 9 b 0 X v 5 H a H 1 m 0 z F 5 6 l G Y P T Q 1 x p z e 5 s 7 n j f e 1 0 7 B A 4 M g 9 E p J J / 0 U Q l w G Q j k k Q o a w Y e Y 4 h e I U S m z c I k b e Y A J X V A Z L Z r 4 D f E J s Z L M p 3 c 3 R d Z t c x P m 8 c t L y N G 7 A Q M F e 8 A O I L K 5 U l m B 8 l 6 p A p 5 w g N w C E z x E t v B 1 I 0 v 8 O C g Y 9 q X w W R 8 3 Z a A q c k l G 0 e m N p d f + + b f 8 R 9 N 7 4 8 s 2 s C M o a w e f X C U d w h 0 P q D S H S D c M U y Z m W i F S M Q R R s d I t r R g c A k f E c j C Z J Z r J G I f 6 9 h 1 7 f a R b W R h w v Z D m 4 l M b A J W E 9 u 0 S d / + z l + b N z I 4 G q g x l L W H 7 h + R D t e 0 D 5 E q g k p 3 I r 1 U y Y 4 z + l O I Q / o s k y 8 A R M Z L B q o E N A p T 9 P 8 D I t 4 e G B 8 J b K Y u 6 w E m 3 m 5 x m E w d U c n C N F z J U W 1 8 L H X 7 Z 9 m 8 v Y e n M 3 I 4 v j H 9 4 Y M Z 8 t s 5 y u d L l C 8 U K Z f P s 1 / g k i 2 X Y 8 u L e e z 3 0 w x V d A D Q g 4 F Y e H A A W F q G k M m y y J c 6 o G G T N s A k U C l s A p Y 5 + I Q w M U B + s 8 G G V G + J D 1 Q N + u G / f M + 8 j 8 H S w A I F 7 T t w l i h f Z J D Y 4 l A J T A x S C B W P v T w N 5 h h h 3 x 2 A c b f F e k 5 c C x B b A i g A g x K A x K E C P H G w p E T k g h n f Q K S R C b 7 O j k Y w + e R L Z K q z M V R + n X 7 4 8 v N 9 d R D q p b y 9 R w Y X K O x k b + 8 / y 8 A A q I J C B Y g Y K t w m G N E p h A t A C U w m Y s V 2 m D X Z e Q B I 6 L I n d Y C i x n Q Y c G B J k C K Y u G 7 g i S J U E q Z 4 O o j I h A k K A Q n p M r e F M H F U 8 r n 8 6 l / 9 B e 3 c d a 9 5 Z 4 M n B u r 0 w A I F L S 3 5 9 N 4 H 5 x g a j V J h 2 s d A W Z g 0 S q F M g g W o l K V e R i 1 0 R / J 3 C S A J A Q x b A h 4 t k 9 a W d v 0 6 m R h M g M V A l Y x M C p G N U j p p g T T P j q 1 s m m e A C s d M O j 2 O l G / T 5 D p 6 7 l t / I + 9 w U O W 9 P e B A Q R 9 8 e I Y a d Z + a H U 3 / c h y t A J F N / 2 y k k h J A 2 R R Q g O K d 3 5 R 4 i I 9 f i v a b k A A S F 4 A I S 7 M M D M k T I I l M W u E D E j x i E S m Z 5 u k 6 b X M j m z h M d h J C z P g C k p R R Z B K Y 5 F w T x k 9 1 y v P x 5 Q c v f 1 f f 3 w D L e / u o A w r 6 0 5 / O 0 t x c n X w D F V J A i V A m U s W h A k z 4 I J n 6 A M c A B R + l g C U / s s w 4 r L B F Z Z 2 I E y P A I n i Y R s B g S z h a q o v S A C Q + G 8 P D T 1 F 0 k r Y I r M S E B K A x Q I V l C J O C h F I u J T I z e / Y 8 k 4 1 O e a 9 D P / j R Y E 5 C d I u B + k S 6 y o l o z 5 7 D t K H a o f O L Z Y 5 S A A s w J d M / B U u h C q M U 6 v g F Y d S S C v 8 I W i p t j O p d S n Q C A y A F W u X H l N I O S K Q i 7 a G / z F Y G C X W F q Q u k E C a u C 0 x I 9 T R C 2 Q k I O w m B m T y k e T m v T S / 9 + E V 5 v 0 7 c v / s c U A m 9 8 e b H 9 O Q 9 A b 1 7 p p p I / 2 y 0 k u h k w Q J A J v 0 T e A Q g L V G H x E c J l E K a Q i c m 0 w 3 g o 9 s H G F J H K Y 0 K i z r q W 4 C s C T i m 3 f g h U A K Q Q i R w W Y j s m A k l Z v R w H g q R S c Z M W o a p n s D U o X / + V w d T X A 6 o F L 3 / / k n a W L p C H 8 1 U Z Y I i n E q P p 3 8 C E y K S h Q q G O m C B j w I Y K U h S Q q a I O U Y K i v H 0 W X 5 s u 4 I i n o G G n 0 J f w M H D j J W w z H 5 J t M K m E G m k S o 6 d w h Q P d Y l M a N M I p e e c A B K i U 5 T q F Q o 5 e u l H L 8 j 7 c Y r k 7 T v m g E r T s c P T d O T k F Q Y I 5 6 c w p R 6 P V A D H j q s M V A I U T C + P t H V U t I S w Q H 5 W l L J j u w R w x E o A g j V Q W u u u A x 4 D l d Q B i b R F U C l Y B q Z l a R 5 8 A 5 K F S S I T g N L I V K m U 6 f s v P 4 8 3 5 t Q l B u q M 7 T 2 n L r W a T f r V 6 x 8 J U K G F U M X S P 4 l S S a i U J f a F I H m W 0 s q 0 J K Q d Y b o D n O i T V A C H e F J q 3 R o / G d 9 A J O C g 3 c A j Q G n K J 2 m e g S o R n b i U M R P 7 F i S b 7 i E q 2 e g 0 u X E D f e e 7 X 5 f 3 4 r R c 3 j s O q G s K O + i r v z h A P J g y I A E s A x X b s v Q P 8 M h V 7 f w A Q K i H I M H X M i F U E 7 2 g F b A i v v w Y e G w p 4 K C w E F n T 6 B P 3 N f X T K C S w h R 9 t j 8 O E E i A Z E 5 g U I k C F q P X 3 3 / p b u m f r Z r w p p x X k v X P c A b U a v f r q P h 6 k e y Z K W b g A F M B S m B L p H 0 O l A M X A s i A p V d 1 Y g R s j k G L r x m c o 4 F h w 4 n 5 k A M i U q F u A T D R K R C Y D U g Q U Q E J 0 w q V F m u L p z B 6 P l / j / f O n H L 8 i s p 9 O 1 x U C d 1 X 5 z u q 4 + + v A Y H T l y j j y T + n n d k S o E y k K l p Y I l z x F M p k w T Y A g F M M K S P Q E n s h A s g U f 9 1 O l x t K V G p m h q v H s 2 r 8 N R a f P m j X I / C K f V y Q F 1 g 8 I + / J N X 3 q C O T E o g / Q N c g E m h 6 o 5 U A E h 9 f j F 8 G 5 f E j w u 1 q C v E E 2 A E G W l I A G Q M 6 4 Q R C W b h 6 Q Z K r B s m l I h M C h F 8 v U 6 v S c V i g V 7 8 / j 9 Q d X h I 3 o P T 6 u T t P + G A u h l 9 c n q G 3 t r z o Y y t 7 F X p d q I i G l c p T A K P h c m C x K U U W o M j 0 K g Y D O M J M G F p A e q 2 l G l y A 5 G F y k K U B A r R C T D Z 6 N S U t / H M p 5 + k z z 7 7 D P 6 q 0 w 2 K g T r n g L o F 7 f 3 9 + 3 R q e o b B s q m f S f 8 M W D Z S i Y / d V e D C K 1 E a m F Y Q Y D G O g U n b 1 O d n M U D D J a A x Z R S Z A E 8 E l H z O K R a V Q p g Y J P y + y Y 0 T 9 I 8 v f E P / p t N N y Q H V I + 1 / + w M 6 f O S 0 A c o Y A x M f V 4 E k g U t A i s A K B b e r N y x U W l q I 0 o F C q V E p A i m E S q K T B S k a M 3 n 8 O 2 s j N f q n l 9 x 5 p V 7 I O + C A 6 q l O n T p L v / 0 N p t k N S A I W f A C k J T 9 F Z T d Q U K x H G B W p a 2 k h U t M 6 w 4 J S Q A J A B i T 5 s j m N T J r i A S Y t Y f l 8 j p 5 6 + j H 6 / F / + e f w d O N 2 i v A M n z 8 e 6 z 6 l X w k 7 9 n / / x C 1 q q 4 0 a P e d 7 S K 0 A F p G S P T t + t G R U F C g C h Z m B S M 2 O n L p i k H o I U A Y W / U y 6 X 6 b s v f p O j 0 r D + A a e e y g F 1 B x Q E L f r 3 f 3 u F g h Z v 6 h A o L g G R g I W 1 L F C 2 h A Q n g Y Z / t G 5 T P G t x m K Q E P I B K b z S D 3 1 0 s F u n b z z 9 H G y b W 4 5 c 4 3 U Y 5 o O 6 w c O L 1 6 N G T 9 L s 3 9 p L v M x A A S p b w s z g R U B Y i 9 b m M g 2 T B M k A h C n G F 1 / S o V C r S I 4 8 + S J / 5 3 N N U K p f k 9 U 5 3 R t 6 7 p x x Q a 6 0 W R 5 Q T x 6 b p 8 K F j d O H C J V q Y X 5 Q o I 8 A A K C m l Y F y 0 u z D Z M T J S o / F 1 o 7 R z 1 w 5 6 e P e U u 5 L h L h A D N e O A c n L q k X K m d H J y 6 o E c U E 5 O P Z T 3 3 v Q F l / I 5 O f V E R P 8 P 9 Q K O W 2 m 7 z P E A A A A A S U V O R K 5 C Y I I = < / I m a g e > < / T o u r > < / T o u r s > < / V i s u a l i z a t i o n > 
</file>

<file path=customXml/item6.xml>��< ? x m l   v e r s i o n = " 1 . 0 "   e n c o d i n g = " U T F - 1 6 " ? > < G e m i n i   x m l n s = " h t t p : / / g e m i n i / p i v o t c u s t o m i z a t i o n / F o r m u l a B a r S t a t e " > < C u s t o m C o n t e n t > < ! [ C D A T A [ < S a n d b o x E d i t o r . F o r m u l a B a r S t a t e   x m l n s = " h t t p : / / s c h e m a s . d a t a c o n t r a c t . o r g / 2 0 0 4 / 0 7 / M i c r o s o f t . A n a l y s i s S e r v i c e s . C o m m o n "   x m l n s : i = " h t t p : / / w w w . w 3 . o r g / 2 0 0 1 / X M L S c h e m a - i n s t a n c e " > < H e i g h t > 2 2 < / H e i g h t > < / S a n d b o x E d i t o r . F o r m u l a B a r S t a t e > ] ] > < / C u s t o m C o n t e n t > < / G e m i n i > 
</file>

<file path=customXml/item7.xml>��< ? x m l   v e r s i o n = " 1 . 0 "   e n c o d i n g = " U T F - 1 6 " ? > < G e m i n i   x m l n s = " h t t p : / / g e m i n i / p i v o t c u s t o m i z a t i o n / 0 a 8 b 1 c e b - 8 e b 6 - 4 7 a 8 - a c 0 9 - a e 8 e b 0 c 5 b 6 4 0 " > < C u s t o m C o n t e n t > < ! [ C D A T A [ < ? x m l   v e r s i o n = " 1 . 0 "   e n c o d i n g = " u t f - 1 6 " ? > < S e t t i n g s > < C a l c u l a t e d F i e l d s > < i t e m > < M e a s u r e N a m e > ~���1�< / M e a s u r e N a m e > < D i s p l a y N a m e > ~���1�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8.xml>��< ? x m l   v e r s i o n = " 1 . 0 "   e n c o d i n g = " U T F - 1 6 " ? > < G e m i n i   x m l n s = " h t t p : / / g e m i n i / p i v o t c u s t o m i z a t i o n / e e f d 9 1 2 f - e 1 2 d - 4 4 4 f - 9 b 7 2 - 3 a 7 d 5 5 b d 5 a 0 a " > < C u s t o m C o n t e n t > < ! [ C D A T A [ < ? x m l   v e r s i o n = " 1 . 0 "   e n c o d i n g = " u t f - 1 6 " ? > < S e t t i n g s > < C a l c u l a t e d F i e l d s > < i t e m > < M e a s u r e N a m e > ~���1�< / M e a s u r e N a m e > < D i s p l a y N a m e > ~���1�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9.xml>��< ? x m l   v e r s i o n = " 1 . 0 "   e n c o d i n g = " U T F - 1 6 " ? > < G e m i n i   x m l n s = " h t t p : / / g e m i n i / p i v o t c u s t o m i z a t i o n / L i n k e d T a b l e s " > < C u s t o m C o n t e n t > < ! [ C D A T A [ < L i n k e d T a b l e s   x m l n s : x s d = " h t t p : / / w w w . w 3 . o r g / 2 0 0 1 / X M L S c h e m a "   x m l n s : x s i = " h t t p : / / w w w . w 3 . o r g / 2 0 0 1 / X M L S c h e m a - i n s t a n c e " > < L i n k e d T a b l e L i s t > < L i n k e d T a b l e I n f o > < E x c e l T a b l e N a m e > P r o j e c t _ O v e r v i e w < / E x c e l T a b l e N a m e > < G e m i n i T a b l e I d > P r o j e c t _ O v e r v i e w < / G e m i n i T a b l e I d > < L i n k e d C o l u m n L i s t   / > < U p d a t e N e e d e d > t r u e < / U p d a t e N e e d e d > < R o w C o u n t > 0 < / R o w C o u n t > < / L i n k e d T a b l e I n f o > < L i n k e d T a b l e I n f o > < E x c e l T a b l e N a m e > P F S < / E x c e l T a b l e N a m e > < G e m i n i T a b l e I d > P F S < / G e m i n i T a b l e I d > < L i n k e d C o l u m n L i s t   / > < U p d a t e N e e d e d > t r u e < / U p d a t e N e e d e d > < R o w C o u n t > 0 < / R o w C o u n t > < / L i n k e d T a b l e I n f o > < L i n k e d T a b l e I n f o > < E x c e l T a b l e N a m e > l e t t e r s < / E x c e l T a b l e N a m e > < G e m i n i T a b l e I d > l e t t e r s < / G e m i n i T a b l e I d > < L i n k e d C o l u m n L i s t   / > < U p d a t e N e e d e d > t r u e < / U p d a t e N e e d e d > < R o w C o u n t > 0 < / R o w C o u n t > < / L i n k e d T a b l e I n f o > < L i n k e d T a b l e I n f o > < E x c e l T a b l e N a m e > p p < / E x c e l T a b l e N a m e > < G e m i n i T a b l e I d > p p < / G e m i n i T a b l e I d > < L i n k e d C o l u m n L i s t   / > < U p d a t e N e e d e d > f a l s e < / U p d a t e N e e d e d > < R o w C o u n t > 0 < / R o w C o u n t > < / L i n k e d T a b l e I n f o > < L i n k e d T a b l e I n f o > < E x c e l T a b l e N a m e > B u d g e t r e p o r t < / E x c e l T a b l e N a m e > < G e m i n i T a b l e I d > B u d g e t r e p o r t < / G e m i n i T a b l e I d > < L i n k e d C o l u m n L i s t   / > < U p d a t e N e e d e d > f a l s e < / U p d a t e N e e d e d > < R o w C o u n t > 0 < / R o w C o u n t > < / L i n k e d T a b l e I n f o > < L i n k e d T a b l e I n f o > < E x c e l T a b l e N a m e > P r o j e c t N a m e < / E x c e l T a b l e N a m e > < G e m i n i T a b l e I d > P r o j e c t N a m e < / G e m i n i T a b l e I d > < L i n k e d C o l u m n L i s t   / > < U p d a t e N e e d e d > f a l s e < / U p d a t e N e e d e d > < R o w C o u n t > 0 < / R o w C o u n t > < / L i n k e d T a b l e I n f o > < L i n k e d T a b l e I n f o > < E x c e l T a b l e N a m e > F U L I S T < / E x c e l T a b l e N a m e > < G e m i n i T a b l e I d > F U L I S T < / G e m i n i T a b l e I d > < L i n k e d C o l u m n L i s t   / > < U p d a t e N e e d e d > f a l s e < / U p d a t e N e e d e d > < R o w C o u n t > 0 < / R o w C o u n t > < / L i n k e d T a b l e I n f o > < / L i n k e d T a b l e L i s t > < / L i n k e d T a b l e s > ] ] > < / C u s t o m C o n t e n t > < / G e m i n i > 
</file>

<file path=customXml/itemProps1.xml><?xml version="1.0" encoding="utf-8"?>
<ds:datastoreItem xmlns:ds="http://schemas.openxmlformats.org/officeDocument/2006/customXml" ds:itemID="{4EFA9A8D-56EE-4B36-8167-133080F3C2D2}">
  <ds:schemaRefs/>
</ds:datastoreItem>
</file>

<file path=customXml/itemProps2.xml><?xml version="1.0" encoding="utf-8"?>
<ds:datastoreItem xmlns:ds="http://schemas.openxmlformats.org/officeDocument/2006/customXml" ds:itemID="{2472D462-9E75-43D0-B31F-6B89CE2A9B26}">
  <ds:schemaRefs/>
</ds:datastoreItem>
</file>

<file path=customXml/itemProps3.xml><?xml version="1.0" encoding="utf-8"?>
<ds:datastoreItem xmlns:ds="http://schemas.openxmlformats.org/officeDocument/2006/customXml" ds:itemID="{03CE9218-25AB-4C97-A1D7-92A80C55747E}">
  <ds:schemaRefs>
    <ds:schemaRef ds:uri="http://www.w3.org/2001/XMLSchema"/>
    <ds:schemaRef ds:uri="http://microsoft.data.visualization.engine.tours/1.0"/>
  </ds:schemaRefs>
</ds:datastoreItem>
</file>

<file path=customXml/itemProps4.xml><?xml version="1.0" encoding="utf-8"?>
<ds:datastoreItem xmlns:ds="http://schemas.openxmlformats.org/officeDocument/2006/customXml" ds:itemID="{211AB6E2-F31D-4869-864B-5BC529E4171D}">
  <ds:schemaRefs>
    <ds:schemaRef ds:uri="http://schemas.microsoft.com/DataMashup"/>
  </ds:schemaRefs>
</ds:datastoreItem>
</file>

<file path=customXml/itemProps5.xml><?xml version="1.0" encoding="utf-8"?>
<ds:datastoreItem xmlns:ds="http://schemas.openxmlformats.org/officeDocument/2006/customXml" ds:itemID="{B109CA43-44B0-4C45-97E8-892EDBD0453B}">
  <ds:schemaRefs>
    <ds:schemaRef ds:uri="http://www.w3.org/2001/XMLSchema"/>
    <ds:schemaRef ds:uri="http://microsoft.data.visualization.Client.Excel/1.0"/>
  </ds:schemaRefs>
</ds:datastoreItem>
</file>

<file path=customXml/itemProps6.xml><?xml version="1.0" encoding="utf-8"?>
<ds:datastoreItem xmlns:ds="http://schemas.openxmlformats.org/officeDocument/2006/customXml" ds:itemID="{C316CA1F-B7BE-4516-BAC6-AD5746E2F761}">
  <ds:schemaRefs/>
</ds:datastoreItem>
</file>

<file path=customXml/itemProps7.xml><?xml version="1.0" encoding="utf-8"?>
<ds:datastoreItem xmlns:ds="http://schemas.openxmlformats.org/officeDocument/2006/customXml" ds:itemID="{0DC5A6A9-95F9-4205-911E-BD828BC7635B}">
  <ds:schemaRefs/>
</ds:datastoreItem>
</file>

<file path=customXml/itemProps8.xml><?xml version="1.0" encoding="utf-8"?>
<ds:datastoreItem xmlns:ds="http://schemas.openxmlformats.org/officeDocument/2006/customXml" ds:itemID="{9DCB9239-5D55-4247-AED4-B8891E972400}">
  <ds:schemaRefs/>
</ds:datastoreItem>
</file>

<file path=customXml/itemProps9.xml><?xml version="1.0" encoding="utf-8"?>
<ds:datastoreItem xmlns:ds="http://schemas.openxmlformats.org/officeDocument/2006/customXml" ds:itemID="{7CDD1D4D-B098-4D11-8AC5-E5D13A46100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Projects</vt:lpstr>
      <vt:lpstr>Finished</vt:lpstr>
      <vt:lpstr>Projects!Print_Area</vt:lpstr>
      <vt:lpstr>Projects!Print_Titles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APPACO</cp:lastModifiedBy>
  <cp:lastPrinted>2024-08-18T11:34:51Z</cp:lastPrinted>
  <dcterms:created xsi:type="dcterms:W3CDTF">2021-04-18T07:08:11Z</dcterms:created>
  <dcterms:modified xsi:type="dcterms:W3CDTF">2024-08-25T00:01:51Z</dcterms:modified>
</cp:coreProperties>
</file>